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030" firstSheet="3" activeTab="5"/>
  </bookViews>
  <sheets>
    <sheet name="RADNI MATERIJAL" sheetId="1" r:id="rId1"/>
    <sheet name="OPĆI DIO - SAŽETAK" sheetId="2" r:id="rId2"/>
    <sheet name="OPĆI DIO - PRIH. I RASH. PO IZV" sheetId="3" r:id="rId3"/>
    <sheet name="OPĆI DIO - PRIH I RAS PO EK.KLA" sheetId="4" r:id="rId4"/>
    <sheet name="OPĆI DIO -RASH. PO  FUNKC. KLAS" sheetId="5" r:id="rId5"/>
    <sheet name="POSEBNI DIO" sheetId="6" r:id="rId6"/>
  </sheets>
  <definedNames>
    <definedName name="_xlfn.SUMIFS" hidden="1">#NAME?</definedName>
    <definedName name="_xlnm.Print_Titles" localSheetId="0">'RADNI MATERIJAL'!$1:$4</definedName>
  </definedNames>
  <calcPr fullCalcOnLoad="1"/>
</workbook>
</file>

<file path=xl/sharedStrings.xml><?xml version="1.0" encoding="utf-8"?>
<sst xmlns="http://schemas.openxmlformats.org/spreadsheetml/2006/main" count="1642" uniqueCount="384">
  <si>
    <t>10604 O.Š. Ivana Batelića, Raša</t>
  </si>
  <si>
    <t>Šifra</t>
  </si>
  <si>
    <t>Opis</t>
  </si>
  <si>
    <t>067</t>
  </si>
  <si>
    <t>2101</t>
  </si>
  <si>
    <t>Redovna djelatnost osnovnih škola - minimalni standard</t>
  </si>
  <si>
    <t>A210101</t>
  </si>
  <si>
    <t>Materijalni rashodi OŠ po kriterijima</t>
  </si>
  <si>
    <t>48005</t>
  </si>
  <si>
    <t>Decentralizirana sredstva za osnovne škole</t>
  </si>
  <si>
    <t>3</t>
  </si>
  <si>
    <t>RASHODI POSLOVANJA</t>
  </si>
  <si>
    <t>32</t>
  </si>
  <si>
    <t>MATERIJALNI RASHODI</t>
  </si>
  <si>
    <t>321</t>
  </si>
  <si>
    <t>NAKNADE TROŠKOVA ZAPOSLENIMA</t>
  </si>
  <si>
    <t>3211</t>
  </si>
  <si>
    <t>SLUŽBENA PUTOVANJA</t>
  </si>
  <si>
    <t>3213</t>
  </si>
  <si>
    <t>STRUČNO USAVRŠAVANJE ZAPOSLENIKA</t>
  </si>
  <si>
    <t>322</t>
  </si>
  <si>
    <t>RASHODI ZA MATERIJAL I ENERG.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</si>
  <si>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</si>
  <si>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</si>
  <si>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</si>
  <si>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</si>
  <si>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</si>
  <si>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</si>
  <si>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</si>
  <si>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</si>
  <si>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</si>
  <si>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</si>
  <si>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</si>
  <si>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</si>
  <si>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</si>
  <si>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</si>
  <si>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</si>
  <si>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</si>
  <si>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</si>
  <si>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</si>
  <si>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</si>
  <si>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</si>
  <si>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</si>
  <si>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 USLUGE</t>
  </si>
  <si>
    <t>3238</t>
  </si>
  <si>
    <t>RAČUNALNE USLUGE</t>
  </si>
  <si>
    <t>3239</t>
  </si>
  <si>
    <t>OSTALE USLUGE</t>
  </si>
  <si>
    <t>329</t>
  </si>
  <si>
    <t>OST.NESPOM.RASHODI POSLOVANJA</t>
  </si>
  <si>
    <t>3294</t>
  </si>
  <si>
    <t>ČLANARINE</t>
  </si>
  <si>
    <t>3295</t>
  </si>
  <si>
    <t>PRISTOJBE I NAKNADE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</si>
  <si>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</si>
  <si>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</si>
  <si>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</si>
  <si>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</si>
  <si>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</si>
  <si>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</si>
  <si>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</si>
  <si>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</si>
  <si>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A210102</t>
  </si>
  <si>
    <t>Materijalni rashodi OŠ po stvarnom trošku</t>
  </si>
  <si>
    <t>37</t>
  </si>
  <si>
    <t>NAKN.GRAĐ.,KUĆANSTVIMA NA TEMELJ.OSIGURANJA I DR.NAKNADE</t>
  </si>
  <si>
    <t>372</t>
  </si>
  <si>
    <t>OSTALE NAKNADE GRAĐANIMA I KUČANSTVIMA IZ PRORAČUNA</t>
  </si>
  <si>
    <t>3722</t>
  </si>
  <si>
    <t>PRIJEVOZ UČENIKA</t>
  </si>
  <si>
    <t>A210103</t>
  </si>
  <si>
    <t>Materijalni rashodi OŠ po stvarnom trošku-drugi izvori</t>
  </si>
  <si>
    <t>32300</t>
  </si>
  <si>
    <t>Vlastiti prihodi osnovnih škola</t>
  </si>
  <si>
    <t>55368</t>
  </si>
  <si>
    <t>Općina Raša za proračunske korisnike</t>
  </si>
  <si>
    <t>62300</t>
  </si>
  <si>
    <t>Donacije za osnovne škole</t>
  </si>
  <si>
    <t>72300</t>
  </si>
  <si>
    <t>Prihodi od prodaje imovine za osnovne škole</t>
  </si>
  <si>
    <t>A210104</t>
  </si>
  <si>
    <t>Plaće i drugi rashodi za zaposlene osnovnih škola</t>
  </si>
  <si>
    <t>53082</t>
  </si>
  <si>
    <t>Ministarstvo znanosti i obrazovanja za proračunske korisnike</t>
  </si>
  <si>
    <t>31</t>
  </si>
  <si>
    <t>RASHODI ZA ZAPOSLENE</t>
  </si>
  <si>
    <t>311</t>
  </si>
  <si>
    <t>PLAĆE (BRUTO)</t>
  </si>
  <si>
    <t>3111</t>
  </si>
  <si>
    <t>PLAĆE ZA REDOVAN RAD</t>
  </si>
  <si>
    <t>PLAĆE ZA REDOVAN RAD PO SUDSKIM PRESUDAMA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</si>
  <si>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</si>
  <si>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</si>
  <si>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</si>
  <si>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</si>
  <si>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</si>
  <si>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</si>
  <si>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</si>
  <si>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</si>
  <si>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</si>
  <si>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3212</t>
  </si>
  <si>
    <t>NAKNADE ZA PRIJEVOZ, ZA RAD NA TERENU I ODVOJENI ŽIVOT</t>
  </si>
  <si>
    <t>3296</t>
  </si>
  <si>
    <t>TROŠKOVI SUDSKIH POSTUPAKA</t>
  </si>
  <si>
    <t>3433</t>
  </si>
  <si>
    <t>ZATEZNE KAMATE</t>
  </si>
  <si>
    <t>2102</t>
  </si>
  <si>
    <t>Redovna djelatnost osnovnih škola - iznad standarda</t>
  </si>
  <si>
    <t>A210201</t>
  </si>
  <si>
    <t>Materijalni rashodi OŠ po stvarnom trošku iznad standarda</t>
  </si>
  <si>
    <t>11001</t>
  </si>
  <si>
    <t>Nenamjenski prihodi i primici</t>
  </si>
  <si>
    <t>3223</t>
  </si>
  <si>
    <t>ENERGIJA</t>
  </si>
  <si>
    <t>3292</t>
  </si>
  <si>
    <t>PREMIJE OSIGURANJA</t>
  </si>
  <si>
    <t>2301</t>
  </si>
  <si>
    <t>Programi obrazovanja iznad standarda</t>
  </si>
  <si>
    <t>A230102</t>
  </si>
  <si>
    <t>Županijska natjecanja</t>
  </si>
  <si>
    <t>3222</t>
  </si>
  <si>
    <t>MATERIJAL I SIROVINE</t>
  </si>
  <si>
    <t>NAKNADE GRAĐANIMA I KUĆANSTVIMA U NARAVI</t>
  </si>
  <si>
    <t>A230106</t>
  </si>
  <si>
    <t>Školska kuhinja</t>
  </si>
  <si>
    <t>47300</t>
  </si>
  <si>
    <t>Prihodi za posebne namjene za osnovne škole</t>
  </si>
  <si>
    <t>58300</t>
  </si>
  <si>
    <t>Ostale institucije za osnovne škole</t>
  </si>
  <si>
    <t>A230107</t>
  </si>
  <si>
    <t>Produženi boravak</t>
  </si>
  <si>
    <t>A230116</t>
  </si>
  <si>
    <t>Školski list, časopisi i knjige</t>
  </si>
  <si>
    <t>A230119</t>
  </si>
  <si>
    <t>Nagrade za učenike</t>
  </si>
  <si>
    <t>A230147</t>
  </si>
  <si>
    <t>Volontarijat</t>
  </si>
  <si>
    <t>53086</t>
  </si>
  <si>
    <t>Hrvatski zavod za zapošljavanje za proračunske korisnike</t>
  </si>
  <si>
    <t>A230162</t>
  </si>
  <si>
    <t>Naknada za Županijsko stručno vijeće, Županijski aktiv učitelja</t>
  </si>
  <si>
    <t>53080</t>
  </si>
  <si>
    <t>Agencija za odgoj i obrazovanje za proračunske korisnike</t>
  </si>
  <si>
    <t>A230163</t>
  </si>
  <si>
    <t>Izleti i terenska nastava</t>
  </si>
  <si>
    <t>A230184</t>
  </si>
  <si>
    <t>Zavičajna nastava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</si>
  <si>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</si>
  <si>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</si>
  <si>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</si>
  <si>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</si>
  <si>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</si>
  <si>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</si>
  <si>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</si>
  <si>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</si>
  <si>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>A230197</t>
  </si>
  <si>
    <t>Projekt "Osiguranje prehrane djece u osnovnim školama"</t>
  </si>
  <si>
    <t>63000</t>
  </si>
  <si>
    <t>Zaklada "Hrvatska za djecu"</t>
  </si>
  <si>
    <t>A230199</t>
  </si>
  <si>
    <t>Školska shema</t>
  </si>
  <si>
    <t>53060</t>
  </si>
  <si>
    <t>Ministarstvo poljoprivrede za proračunske korisnike</t>
  </si>
  <si>
    <t>2302</t>
  </si>
  <si>
    <t>A230202</t>
  </si>
  <si>
    <t>Građanski odgoj</t>
  </si>
  <si>
    <t>K230206</t>
  </si>
  <si>
    <t>Projekt: FLAG Alba</t>
  </si>
  <si>
    <t>51008</t>
  </si>
  <si>
    <t>Prihodi od škola za EU projekte</t>
  </si>
  <si>
    <t>4227</t>
  </si>
  <si>
    <t>UREĐAJI, STROJEVI I OPREMA ZA OSTALE NAMJENE</t>
  </si>
  <si>
    <t>2401</t>
  </si>
  <si>
    <t>Investicijsko održavanje osnovnih škola</t>
  </si>
  <si>
    <t>A240101</t>
  </si>
  <si>
    <t>Investicijsko održavanje OŠ -minimalni standard</t>
  </si>
  <si>
    <t>A240103</t>
  </si>
  <si>
    <t>Investicijsko održavanje OŠ- ostali proračuni</t>
  </si>
  <si>
    <t>2405</t>
  </si>
  <si>
    <t>Opremanje u osnovnim školama</t>
  </si>
  <si>
    <t>K240501</t>
  </si>
  <si>
    <t>Školski namještaj i oprema</t>
  </si>
  <si>
    <t>48006</t>
  </si>
  <si>
    <t>Decentralizirana sredstva za kapitalno za osnovne škole</t>
  </si>
  <si>
    <t>K240502</t>
  </si>
  <si>
    <t>Opremanje knjižnica</t>
  </si>
  <si>
    <t>424</t>
  </si>
  <si>
    <t>KNJIGE,UMJ.DJELA I OST.IZLOŽB.VRIJEDN.</t>
  </si>
  <si>
    <t>4241</t>
  </si>
  <si>
    <t>KNJIGE</t>
  </si>
  <si>
    <t>K240505</t>
  </si>
  <si>
    <t>Uređenje školske zgrade i okoliša</t>
  </si>
  <si>
    <t>9108</t>
  </si>
  <si>
    <t>MOZAIK 4</t>
  </si>
  <si>
    <t>T910801</t>
  </si>
  <si>
    <t>Provedba projekta MOZAIK 4</t>
  </si>
  <si>
    <t>51100</t>
  </si>
  <si>
    <t>Strukturni fondovi EU</t>
  </si>
  <si>
    <t>PROMJENA</t>
  </si>
  <si>
    <t>NOVI PLAN</t>
  </si>
  <si>
    <t>KNJIGE, UMJETNIČKA DJELA I OSTALE IZLOŽBENE VRIJEDNOSTI</t>
  </si>
  <si>
    <t>NAKNADA ZA INVALIDE</t>
  </si>
  <si>
    <t>USLUGE PROMIDŽBE I INFORMIRANJA</t>
  </si>
  <si>
    <t>Grad Labin za proračunske korisnike</t>
  </si>
  <si>
    <t>Općina Marčana za proračunske korisnike</t>
  </si>
  <si>
    <t>A230170</t>
  </si>
  <si>
    <t>Učenička zadruga</t>
  </si>
  <si>
    <t>TEKUĆI PLAN</t>
  </si>
  <si>
    <t>IZVRŠENJE 2022.</t>
  </si>
  <si>
    <t>MOZAIK 5</t>
  </si>
  <si>
    <t>T921101</t>
  </si>
  <si>
    <t>Provedba projekta MOZAIK 5</t>
  </si>
  <si>
    <t>A240102</t>
  </si>
  <si>
    <t>Investicijsko održavanje OŠ -iznad standarda</t>
  </si>
  <si>
    <t>KNJIGR, UMJETNIČKA DJELA I OSTALE IZLOŽBENE VRIJEDNOSTI</t>
  </si>
  <si>
    <t>RASODI ZA NABAVU NEFINANCIJSKE IMOVINE</t>
  </si>
  <si>
    <t>OSNOVNA ŠKOLA IVANA BATELIĆA - RAŠA</t>
  </si>
  <si>
    <t>Rashodi poslovanja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</si>
  <si>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</si>
  <si>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</si>
  <si>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</si>
  <si>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</si>
  <si>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</si>
  <si>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</si>
  <si>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</si>
  <si>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</si>
  <si>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Postrojenja i oprema</t>
  </si>
  <si>
    <t>PRIHODI POSLOVANJA</t>
  </si>
  <si>
    <t>Decentralizirana sredstva za kapitalno za OŠ</t>
  </si>
  <si>
    <t>PRIHODI IZ NADLEŽNOG PRORAČUNA I OD HZZO TEMELJ.UGOV.OBVEZA</t>
  </si>
  <si>
    <t>PRIHODI IZ NADLEŽNOG PRORAČUNA ZA FINANC. REDOVNE DJELATNOSTI PRPRAČ. KOR.</t>
  </si>
  <si>
    <t>PRIHODI IZ NADLEŽNOG PRORAČ. ZA FINANCIRANJE REDOVNE DJELATNOSTI</t>
  </si>
  <si>
    <t>PRIHODI IZ NADL-PRPRAČ. ZA FINANC.RASHODA ZA RASHODA ZA NABAVU NEFIN. IM.</t>
  </si>
  <si>
    <t>Prihodi iz nadležnog proračuna - nenamjenski prihodi i primici</t>
  </si>
  <si>
    <t>Vlastiti prihodi osnovnih škola - prihodi korisnika</t>
  </si>
  <si>
    <t>PRIHODI OD PRODAJE PROIZVODA I ROBE TE PRUŽANJA USLUGA I PRIHODI OD DONACIJA</t>
  </si>
  <si>
    <t>PRIHODI OD PRODAJE PROIZVODA I ROBE TE PRUŽANJA USLUGA</t>
  </si>
  <si>
    <t>PRIHODIOD PRUŽENIH USLUGA</t>
  </si>
  <si>
    <t>Prihodi za posebne namjene - prihodi korisnika</t>
  </si>
  <si>
    <t>PRIHODI OD UPRAVNIH I ADMIN.PRISTOJBI PO POSEBNIM PROPISIMA I NAK.</t>
  </si>
  <si>
    <t>OSTALI PRIHODI - ŠKOL.KUH., IZLETI, OSIG.UČENIKA, ISPITI</t>
  </si>
  <si>
    <t>Pomoći od Ministarstva znanosti i obr. - državna riznica</t>
  </si>
  <si>
    <t>PRIHODI IZ INOZ. I OD SUBJEKATA UNUTAR OPĆEG PRORAČUNA</t>
  </si>
  <si>
    <t>PRIHODI PO POSEBNIM PROPISIMA</t>
  </si>
  <si>
    <t xml:space="preserve">KAPITALNA POMOĆ IZ DRŽAVNOG PRORAČUNA </t>
  </si>
  <si>
    <t xml:space="preserve">TEKUĆA POMOĆ IZ DRŽAVNOG PRORAČUNA </t>
  </si>
  <si>
    <t>Ostale institucije za OŠ - državni proračuna</t>
  </si>
  <si>
    <t>Pomoć Općine Marčana</t>
  </si>
  <si>
    <t>TEKUĆA POMOĆ IZ PRORAČUNA KOJI IM NIJE NADLEŽAN</t>
  </si>
  <si>
    <t>KAPITALNA POMOĆ IZ PRORAČUNA KOJI IM NIJE NADLEŽAN</t>
  </si>
  <si>
    <t>Pomoć Općine Raša</t>
  </si>
  <si>
    <t>Pomoć Grad Labin</t>
  </si>
  <si>
    <t>Minstarstvo poljoprivrede</t>
  </si>
  <si>
    <t>POMOĆ TEMELJEM PRIJENOSA EU SREDSTAVA</t>
  </si>
  <si>
    <t>TEKUĆE POMOĆ TEMELJEM PRIJENOSA EU SREDSTAVA</t>
  </si>
  <si>
    <t>OSTALI NESPOMENUTI PRIHODI</t>
  </si>
  <si>
    <t>POMOĆ OD IZVANPRORAČUNSKIH KORISNIKA</t>
  </si>
  <si>
    <t>TEKUĆE POMOĆI OD IZVANPRORAČUNSKIH KORISNIKA</t>
  </si>
  <si>
    <t>POMOĆ PRORAČ.KORISN. IZ PRORAČUNA KOJI I M NIJE NADLEŽAN</t>
  </si>
  <si>
    <t>Pomoć Zaklade za djecu Hrvatske</t>
  </si>
  <si>
    <t>Donacije za Osnovne škole</t>
  </si>
  <si>
    <t>DONCIJE OD PRAV. I FIZ. OSOBA IZVAN OPĆEG PRORAČUNA</t>
  </si>
  <si>
    <t>TEKUĆE DONACIJE</t>
  </si>
  <si>
    <t>KAPITALNE DONACIJE</t>
  </si>
  <si>
    <t>Prihod od prodaje imovine i naknade šteta za OŠ</t>
  </si>
  <si>
    <t>KAPITALNE POMOĆI TEMELJEM PRIJENOSA EU SREDSTAVA</t>
  </si>
  <si>
    <t>TEKUĆE POMOĆI TEMELJEM PRIJENOSA EU SREDSTAVA</t>
  </si>
  <si>
    <t>RASPOLOŽIVA SREDSTVA IZ PRIJAŠNJIH GODINA</t>
  </si>
  <si>
    <t>VLASTITI IZVORI</t>
  </si>
  <si>
    <t>REZULTAT POSLOVANJA</t>
  </si>
  <si>
    <t>VIŠAK PRIHODA</t>
  </si>
  <si>
    <t>PROJECIJA ZA 2023.</t>
  </si>
  <si>
    <t>PROJEKCIJA ZA 2024.</t>
  </si>
  <si>
    <t>PRIJEKCIJA 2023.</t>
  </si>
  <si>
    <t>PROJEKCIJA 2024.</t>
  </si>
  <si>
    <t>PRIHODI I PRIMICI ISKAZANI PO VRSTAMA</t>
  </si>
  <si>
    <t>RASHODI I IZDACI PREMA PRORAČUNSKOJ KLASIFIKACIJI</t>
  </si>
  <si>
    <t xml:space="preserve">II IZMJENE I DUPUNE FINANCIJSKOG PLANA ZA 2022. I PROJEKCIJA ZA 2023. I 2024. GODINU
</t>
  </si>
  <si>
    <t>I. OPĆI DIO</t>
  </si>
  <si>
    <t>A) SAŽETAK RAČUNA PRIHODA I RASHODA</t>
  </si>
  <si>
    <t>PRIHODI UKUPNO</t>
  </si>
  <si>
    <t>PRIHODI OD PRODAJE NEFINANCIJSKE IMOVINE</t>
  </si>
  <si>
    <t>RASHODI UKUPNO</t>
  </si>
  <si>
    <t>RASHODI  POSLOVANJA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</si>
  <si>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</si>
  <si>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</si>
  <si>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</si>
  <si>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</si>
  <si>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</si>
  <si>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</si>
  <si>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</si>
  <si>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</si>
  <si>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</si>
  <si>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t>OIB: 44343207867</t>
  </si>
  <si>
    <t/>
  </si>
  <si>
    <t>PLAN</t>
  </si>
  <si>
    <t>PROJEKCIJA</t>
  </si>
  <si>
    <t>9</t>
  </si>
  <si>
    <t>BROJ KONTA</t>
  </si>
  <si>
    <t>VRSTA PRIHODA / PRIMITAKA</t>
  </si>
  <si>
    <t>PRIHODI   I   PRIMICI</t>
  </si>
  <si>
    <t>6</t>
  </si>
  <si>
    <t>Prihodi poslovanja</t>
  </si>
  <si>
    <t>63</t>
  </si>
  <si>
    <t>Pomoći iz inozemstva i od subjekata unutar općeg proračuna</t>
  </si>
  <si>
    <t>Tekuće pomoći od HZMO, HZZ-a, HZZO-a</t>
  </si>
  <si>
    <t>636</t>
  </si>
  <si>
    <t>Pomoći proračunskim korisnicima iz proračuna koji im nije nadležan</t>
  </si>
  <si>
    <t>Pomoć temeljem prijenosa EU sredstava</t>
  </si>
  <si>
    <t>65</t>
  </si>
  <si>
    <t>Prihodi od upravnih i administrativnih pristojbi, pristojbi po posebnim propisima i naknada</t>
  </si>
  <si>
    <t>652</t>
  </si>
  <si>
    <t>Prihodi po posebnim propisima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</si>
  <si>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</si>
  <si>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</si>
  <si>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</si>
  <si>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</si>
  <si>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</si>
  <si>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</si>
  <si>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Prihod iz nadlež.prorač.za financ.redov.djelat.</t>
  </si>
  <si>
    <t>Prihod iz nadležnog prorač.za financ.red.djel.</t>
  </si>
  <si>
    <t xml:space="preserve"> RASPOLOŽIVA SREDSTVA IZ PRETHODNIH GODINA  </t>
  </si>
  <si>
    <t>Vlastiti izvori</t>
  </si>
  <si>
    <t>92</t>
  </si>
  <si>
    <t>Rezultat poslovanja</t>
  </si>
  <si>
    <t>922</t>
  </si>
  <si>
    <t>Višak prihoda</t>
  </si>
  <si>
    <t>Manjak prihoda</t>
  </si>
  <si>
    <t>SVEUKUPNO PRIHOD + VIŠAK</t>
  </si>
  <si>
    <t>RASHODI   I   IZDACI</t>
  </si>
  <si>
    <t>Plaće (Bruto)</t>
  </si>
  <si>
    <t>Naknade troš.osobama izvan radnog odnosa</t>
  </si>
  <si>
    <t>NAKNADE GRAĐ.I KUĆ.-PRIJEVOZ</t>
  </si>
  <si>
    <t>OSTALE NAK.GRAĐ.I KUĆ.-PRIJEVOZ</t>
  </si>
  <si>
    <t>Rashodi za nabavu nefinancijske imovine</t>
  </si>
  <si>
    <t>41</t>
  </si>
  <si>
    <t>Rashodi za nabavu neproizvedene dugotrajne imovine</t>
  </si>
  <si>
    <t>412</t>
  </si>
  <si>
    <t>Nematerijalna imovina</t>
  </si>
  <si>
    <t>Rashodi za nabavu proizvedene dugotrajne imovine</t>
  </si>
  <si>
    <t>Poslovni objekti</t>
  </si>
  <si>
    <t>Knjige, umjetnička djela</t>
  </si>
  <si>
    <t>45</t>
  </si>
  <si>
    <t>Rashodi za dodatna ulaganja na nefinancijskoj imovini</t>
  </si>
  <si>
    <t>451</t>
  </si>
  <si>
    <t>Dodatna ulaganja na građevinskim objektima</t>
  </si>
  <si>
    <t>SVEUKUPNO RASHODI + MANJAK</t>
  </si>
  <si>
    <t>II IZMJENE I DOPUNE</t>
  </si>
  <si>
    <t>Pomoći</t>
  </si>
  <si>
    <t>Prihodi za posebne najmjene</t>
  </si>
  <si>
    <t>Vlastiti prihodi</t>
  </si>
  <si>
    <t>Donacije</t>
  </si>
  <si>
    <t>Opći prihodi i primici</t>
  </si>
  <si>
    <t>Izvor financiranja</t>
  </si>
  <si>
    <t>Financijski rashodi</t>
  </si>
  <si>
    <t>Ostali financijski rashodi</t>
  </si>
  <si>
    <t>Naknade građ., kućanstvima na temelju osiguranja i druge nakande</t>
  </si>
  <si>
    <t>Ostale naknade građ. I kućanstvima iz proračuna</t>
  </si>
  <si>
    <t>PROJEKCIJA 2023.</t>
  </si>
  <si>
    <t>OŠ IVANA BATELIĆA - RAŠA</t>
  </si>
  <si>
    <t>Ivan Batelić 1, Raša</t>
  </si>
  <si>
    <t>PRIHODI I PRIMICI PO IZVORIMA FINANCIRANJA</t>
  </si>
  <si>
    <t>PRIHODI I RASHODI PO EKONOMSKOJ KLASIFIKACIJI</t>
  </si>
  <si>
    <t>POSEBNI DIO</t>
  </si>
  <si>
    <t>II IZMJENE I DOPUNE FINANCIJSKOG PLANA ZA 2022. GODINU - radni materijal</t>
  </si>
  <si>
    <t xml:space="preserve">A. RAČUN PRIHODA I RASHODA </t>
  </si>
  <si>
    <t>RASHODI PREMA FUNKCIJSKOJ KLASIFIKACIJI</t>
  </si>
  <si>
    <t>BROJČANA OZNAKA I NAZIV</t>
  </si>
  <si>
    <t>UKUPNI RASHODI</t>
  </si>
  <si>
    <t>09 OBRAZOVANJE</t>
  </si>
  <si>
    <t>091 Predškolsko i osnovno obrazovanje</t>
  </si>
  <si>
    <t>096 Dodatne usluge u obrazovanju</t>
  </si>
  <si>
    <t>SVEUKUPNO RASHODI + VIŠAK/MANJAK</t>
  </si>
  <si>
    <t>SVEUKUPNO PRIHOD + VIŠAK/MANJAK</t>
  </si>
  <si>
    <t>RASHODI I IZDACI PO IZVORIMA FINANCIRANJA</t>
  </si>
  <si>
    <t>RASHODI I IZDACI PO IZVORIMA FINANCIRANJA I EKONOMSKOJ KLASIFIKACIJI</t>
  </si>
  <si>
    <t>PROJECIJA  2023.</t>
  </si>
  <si>
    <t>PROJEKCIJA  2024.</t>
  </si>
  <si>
    <t>Izvor financ.</t>
  </si>
  <si>
    <t>Mirjana Blažević</t>
  </si>
  <si>
    <t>Predsjednica Školskog odbora:</t>
  </si>
  <si>
    <t>KLASA: 400-02/21-01/03</t>
  </si>
  <si>
    <t>URBROJ:2144-17-01-22-8</t>
  </si>
  <si>
    <t>Raša, 21.12.2022.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</si>
</sst>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(#,##0.00\)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  <numFmt numFmtId="189" formatCode="[$€-2]\ #,##0.00_);[Red]\([$€-2]\ #,##0.00\)"/>
    <numFmt numFmtId="190" formatCode="[$-41A]d\.\ mmmm\ yyyy\."/>
    <numFmt numFmtId="191" formatCode="dd\.mm\.yyyy"/>
  </numFmts>
  <fonts count="69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3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12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57"/>
      <name val="Arial"/>
      <family val="2"/>
    </font>
    <font>
      <sz val="9"/>
      <color indexed="11"/>
      <name val="Arial"/>
      <family val="2"/>
    </font>
    <font>
      <b/>
      <sz val="9"/>
      <color indexed="57"/>
      <name val="Arial"/>
      <family val="2"/>
    </font>
    <font>
      <b/>
      <sz val="9"/>
      <color indexed="11"/>
      <name val="Arial"/>
      <family val="2"/>
    </font>
    <font>
      <sz val="9"/>
      <color indexed="13"/>
      <name val="Arial"/>
      <family val="2"/>
    </font>
    <font>
      <sz val="10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6" tint="-0.4999699890613556"/>
      <name val="Arial"/>
      <family val="2"/>
    </font>
    <font>
      <sz val="9"/>
      <color rgb="FF00B050"/>
      <name val="Arial"/>
      <family val="2"/>
    </font>
    <font>
      <b/>
      <sz val="9"/>
      <color theme="6" tint="-0.4999699890613556"/>
      <name val="Arial"/>
      <family val="2"/>
    </font>
    <font>
      <b/>
      <sz val="9"/>
      <color rgb="FF00B050"/>
      <name val="Arial"/>
      <family val="2"/>
    </font>
    <font>
      <sz val="9"/>
      <color theme="0" tint="-0.1499900072813034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33" borderId="10" xfId="0" applyFont="1" applyFill="1" applyBorder="1" applyAlignment="1" applyProtection="1">
      <alignment vertical="top" wrapText="1" readingOrder="1"/>
      <protection locked="0"/>
    </xf>
    <xf numFmtId="0" fontId="2" fillId="34" borderId="10" xfId="0" applyFont="1" applyFill="1" applyBorder="1" applyAlignment="1" applyProtection="1">
      <alignment vertical="top" wrapText="1" readingOrder="1"/>
      <protection locked="0"/>
    </xf>
    <xf numFmtId="185" fontId="2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35" borderId="10" xfId="0" applyFont="1" applyFill="1" applyBorder="1" applyAlignment="1" applyProtection="1">
      <alignment vertical="top" wrapText="1" readingOrder="1"/>
      <protection locked="0"/>
    </xf>
    <xf numFmtId="185" fontId="2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 readingOrder="1"/>
      <protection locked="0"/>
    </xf>
    <xf numFmtId="185" fontId="2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ill="1" applyAlignment="1">
      <alignment/>
    </xf>
    <xf numFmtId="0" fontId="0" fillId="2" borderId="11" xfId="0" applyFill="1" applyBorder="1" applyAlignment="1" applyProtection="1">
      <alignment vertical="top" wrapText="1"/>
      <protection locked="0"/>
    </xf>
    <xf numFmtId="0" fontId="2" fillId="36" borderId="10" xfId="0" applyFont="1" applyFill="1" applyBorder="1" applyAlignment="1" applyProtection="1">
      <alignment vertical="top" wrapText="1" readingOrder="1"/>
      <protection locked="0"/>
    </xf>
    <xf numFmtId="185" fontId="2" fillId="36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36" borderId="10" xfId="0" applyFont="1" applyFill="1" applyBorder="1" applyAlignment="1" applyProtection="1">
      <alignment vertical="top" wrapText="1" readingOrder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0" fillId="0" borderId="11" xfId="0" applyFill="1" applyBorder="1" applyAlignment="1" applyProtection="1">
      <alignment horizontal="left" vertical="top" wrapText="1" readingOrder="1"/>
      <protection locked="0"/>
    </xf>
    <xf numFmtId="0" fontId="2" fillId="0" borderId="10" xfId="0" applyFont="1" applyFill="1" applyBorder="1" applyAlignment="1" applyProtection="1">
      <alignment horizontal="left" vertical="top" wrapText="1" readingOrder="1"/>
      <protection locked="0"/>
    </xf>
    <xf numFmtId="0" fontId="3" fillId="0" borderId="10" xfId="0" applyFont="1" applyFill="1" applyBorder="1" applyAlignment="1" applyProtection="1">
      <alignment vertical="top" wrapText="1" readingOrder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185" fontId="3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 readingOrder="1"/>
      <protection locked="0"/>
    </xf>
    <xf numFmtId="0" fontId="4" fillId="0" borderId="11" xfId="0" applyFont="1" applyFill="1" applyBorder="1" applyAlignment="1" applyProtection="1">
      <alignment horizontal="left" vertical="top" wrapText="1" readingOrder="1"/>
      <protection locked="0"/>
    </xf>
    <xf numFmtId="0" fontId="3" fillId="37" borderId="10" xfId="0" applyFont="1" applyFill="1" applyBorder="1" applyAlignment="1" applyProtection="1">
      <alignment vertical="top" wrapText="1" readingOrder="1"/>
      <protection locked="0"/>
    </xf>
    <xf numFmtId="185" fontId="3" fillId="37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17" borderId="0" xfId="0" applyFont="1" applyFill="1" applyAlignment="1">
      <alignment/>
    </xf>
    <xf numFmtId="0" fontId="3" fillId="38" borderId="10" xfId="0" applyFont="1" applyFill="1" applyBorder="1" applyAlignment="1" applyProtection="1">
      <alignment vertical="top" wrapText="1" readingOrder="1"/>
      <protection locked="0"/>
    </xf>
    <xf numFmtId="185" fontId="3" fillId="38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9" borderId="0" xfId="0" applyFont="1" applyFill="1" applyAlignment="1">
      <alignment/>
    </xf>
    <xf numFmtId="0" fontId="3" fillId="38" borderId="11" xfId="0" applyFont="1" applyFill="1" applyBorder="1" applyAlignment="1" applyProtection="1">
      <alignment vertical="top" wrapText="1" readingOrder="1"/>
      <protection locked="0"/>
    </xf>
    <xf numFmtId="0" fontId="4" fillId="39" borderId="11" xfId="0" applyFont="1" applyFill="1" applyBorder="1" applyAlignment="1" applyProtection="1">
      <alignment vertical="top" wrapText="1"/>
      <protection locked="0"/>
    </xf>
    <xf numFmtId="185" fontId="4" fillId="39" borderId="11" xfId="0" applyNumberFormat="1" applyFont="1" applyFill="1" applyBorder="1" applyAlignment="1" applyProtection="1">
      <alignment vertical="top" wrapText="1"/>
      <protection locked="0"/>
    </xf>
    <xf numFmtId="0" fontId="3" fillId="40" borderId="10" xfId="0" applyFont="1" applyFill="1" applyBorder="1" applyAlignment="1" applyProtection="1">
      <alignment vertical="top" wrapText="1" readingOrder="1"/>
      <protection locked="0"/>
    </xf>
    <xf numFmtId="185" fontId="3" fillId="40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12" xfId="0" applyFont="1" applyFill="1" applyBorder="1" applyAlignment="1" applyProtection="1">
      <alignment horizontal="left" vertical="top" wrapText="1" readingOrder="1"/>
      <protection locked="0"/>
    </xf>
    <xf numFmtId="0" fontId="3" fillId="38" borderId="11" xfId="0" applyFont="1" applyFill="1" applyBorder="1" applyAlignment="1" applyProtection="1">
      <alignment horizontal="left" vertical="top" wrapText="1" readingOrder="1"/>
      <protection locked="0"/>
    </xf>
    <xf numFmtId="0" fontId="2" fillId="35" borderId="10" xfId="0" applyFont="1" applyFill="1" applyBorder="1" applyAlignment="1" applyProtection="1">
      <alignment horizontal="left" vertical="top" wrapText="1" readingOrder="1"/>
      <protection locked="0"/>
    </xf>
    <xf numFmtId="0" fontId="2" fillId="36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 readingOrder="1"/>
      <protection locked="0"/>
    </xf>
    <xf numFmtId="0" fontId="3" fillId="37" borderId="10" xfId="0" applyFont="1" applyFill="1" applyBorder="1" applyAlignment="1" applyProtection="1">
      <alignment vertical="top" wrapText="1" readingOrder="1"/>
      <protection locked="0"/>
    </xf>
    <xf numFmtId="0" fontId="3" fillId="37" borderId="12" xfId="0" applyFont="1" applyFill="1" applyBorder="1" applyAlignment="1" applyProtection="1">
      <alignment horizontal="left" vertical="top" wrapText="1" readingOrder="1"/>
      <protection locked="0"/>
    </xf>
    <xf numFmtId="0" fontId="3" fillId="38" borderId="10" xfId="0" applyFont="1" applyFill="1" applyBorder="1" applyAlignment="1" applyProtection="1">
      <alignment vertical="top" wrapText="1" readingOrder="1"/>
      <protection locked="0"/>
    </xf>
    <xf numFmtId="0" fontId="2" fillId="36" borderId="10" xfId="0" applyFont="1" applyFill="1" applyBorder="1" applyAlignment="1" applyProtection="1">
      <alignment vertical="top" wrapText="1" readingOrder="1"/>
      <protection locked="0"/>
    </xf>
    <xf numFmtId="0" fontId="2" fillId="36" borderId="12" xfId="0" applyFont="1" applyFill="1" applyBorder="1" applyAlignment="1" applyProtection="1">
      <alignment horizontal="left" vertical="top" wrapText="1" readingOrder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2" fillId="36" borderId="10" xfId="0" applyFont="1" applyFill="1" applyBorder="1" applyAlignment="1" applyProtection="1">
      <alignment vertical="top" wrapText="1" readingOrder="1"/>
      <protection locked="0"/>
    </xf>
    <xf numFmtId="0" fontId="3" fillId="37" borderId="10" xfId="0" applyFont="1" applyFill="1" applyBorder="1" applyAlignment="1" applyProtection="1">
      <alignment vertical="top" wrapText="1" readingOrder="1"/>
      <protection locked="0"/>
    </xf>
    <xf numFmtId="0" fontId="2" fillId="37" borderId="10" xfId="0" applyFont="1" applyFill="1" applyBorder="1" applyAlignment="1" applyProtection="1">
      <alignment horizontal="left" vertical="top" wrapText="1" readingOrder="1"/>
      <protection locked="0"/>
    </xf>
    <xf numFmtId="0" fontId="0" fillId="17" borderId="11" xfId="0" applyFill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41" borderId="0" xfId="0" applyFont="1" applyFill="1" applyAlignment="1" applyProtection="1">
      <alignment vertical="center" wrapText="1" readingOrder="1"/>
      <protection locked="0"/>
    </xf>
    <xf numFmtId="0" fontId="4" fillId="0" borderId="0" xfId="0" applyFont="1" applyAlignment="1">
      <alignment vertical="center"/>
    </xf>
    <xf numFmtId="0" fontId="3" fillId="33" borderId="14" xfId="0" applyFont="1" applyFill="1" applyBorder="1" applyAlignment="1" applyProtection="1">
      <alignment horizontal="center" vertical="center" wrapText="1" readingOrder="1"/>
      <protection locked="0"/>
    </xf>
    <xf numFmtId="0" fontId="3" fillId="40" borderId="14" xfId="0" applyFont="1" applyFill="1" applyBorder="1" applyAlignment="1" applyProtection="1">
      <alignment vertical="top" wrapText="1" readingOrder="1"/>
      <protection locked="0"/>
    </xf>
    <xf numFmtId="0" fontId="3" fillId="37" borderId="14" xfId="0" applyFont="1" applyFill="1" applyBorder="1" applyAlignment="1" applyProtection="1">
      <alignment vertical="top" wrapText="1" readingOrder="1"/>
      <protection locked="0"/>
    </xf>
    <xf numFmtId="0" fontId="3" fillId="38" borderId="14" xfId="0" applyFont="1" applyFill="1" applyBorder="1" applyAlignment="1" applyProtection="1">
      <alignment vertical="top" wrapText="1" readingOrder="1"/>
      <protection locked="0"/>
    </xf>
    <xf numFmtId="0" fontId="2" fillId="36" borderId="14" xfId="0" applyFont="1" applyFill="1" applyBorder="1" applyAlignment="1" applyProtection="1">
      <alignment vertical="top" wrapText="1" readingOrder="1"/>
      <protection locked="0"/>
    </xf>
    <xf numFmtId="0" fontId="3" fillId="0" borderId="14" xfId="0" applyFont="1" applyFill="1" applyBorder="1" applyAlignment="1" applyProtection="1">
      <alignment vertical="top" wrapText="1" readingOrder="1"/>
      <protection locked="0"/>
    </xf>
    <xf numFmtId="0" fontId="2" fillId="0" borderId="14" xfId="0" applyFont="1" applyFill="1" applyBorder="1" applyAlignment="1" applyProtection="1">
      <alignment vertical="top" wrapText="1" readingOrder="1"/>
      <protection locked="0"/>
    </xf>
    <xf numFmtId="0" fontId="2" fillId="0" borderId="14" xfId="0" applyFont="1" applyFill="1" applyBorder="1" applyAlignment="1" applyProtection="1">
      <alignment horizontal="left" vertical="top" wrapText="1" readingOrder="1"/>
      <protection locked="0"/>
    </xf>
    <xf numFmtId="0" fontId="2" fillId="35" borderId="14" xfId="0" applyFont="1" applyFill="1" applyBorder="1" applyAlignment="1" applyProtection="1">
      <alignment vertical="top" wrapText="1" readingOrder="1"/>
      <protection locked="0"/>
    </xf>
    <xf numFmtId="0" fontId="2" fillId="37" borderId="14" xfId="0" applyFont="1" applyFill="1" applyBorder="1" applyAlignment="1" applyProtection="1">
      <alignment vertical="top" wrapText="1" readingOrder="1"/>
      <protection locked="0"/>
    </xf>
    <xf numFmtId="4" fontId="3" fillId="40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58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0" xfId="0" applyNumberFormat="1" applyFont="1" applyFill="1" applyBorder="1" applyAlignment="1" applyProtection="1" quotePrefix="1">
      <alignment horizontal="left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3" fontId="6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12" fillId="0" borderId="16" xfId="0" applyNumberFormat="1" applyFont="1" applyBorder="1" applyAlignment="1">
      <alignment horizontal="left"/>
    </xf>
    <xf numFmtId="4" fontId="12" fillId="0" borderId="0" xfId="0" applyNumberFormat="1" applyFont="1" applyBorder="1" applyAlignment="1">
      <alignment/>
    </xf>
    <xf numFmtId="4" fontId="12" fillId="0" borderId="0" xfId="59" applyNumberFormat="1" applyFont="1" applyBorder="1" applyAlignment="1">
      <alignment/>
    </xf>
    <xf numFmtId="4" fontId="12" fillId="0" borderId="0" xfId="59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0" fontId="60" fillId="0" borderId="0" xfId="0" applyFont="1" applyAlignment="1">
      <alignment/>
    </xf>
    <xf numFmtId="0" fontId="12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Alignment="1">
      <alignment/>
    </xf>
    <xf numFmtId="0" fontId="4" fillId="42" borderId="17" xfId="0" applyFont="1" applyFill="1" applyBorder="1" applyAlignment="1">
      <alignment horizontal="left"/>
    </xf>
    <xf numFmtId="0" fontId="4" fillId="42" borderId="17" xfId="0" applyFont="1" applyFill="1" applyBorder="1" applyAlignment="1">
      <alignment/>
    </xf>
    <xf numFmtId="0" fontId="11" fillId="42" borderId="17" xfId="0" applyFont="1" applyFill="1" applyBorder="1" applyAlignment="1" applyProtection="1">
      <alignment horizontal="center"/>
      <protection/>
    </xf>
    <xf numFmtId="0" fontId="11" fillId="42" borderId="17" xfId="0" applyFont="1" applyFill="1" applyBorder="1" applyAlignment="1">
      <alignment horizontal="left"/>
    </xf>
    <xf numFmtId="0" fontId="11" fillId="42" borderId="17" xfId="0" applyFont="1" applyFill="1" applyBorder="1" applyAlignment="1">
      <alignment/>
    </xf>
    <xf numFmtId="4" fontId="11" fillId="43" borderId="17" xfId="0" applyNumberFormat="1" applyFont="1" applyFill="1" applyBorder="1" applyAlignment="1">
      <alignment/>
    </xf>
    <xf numFmtId="4" fontId="11" fillId="44" borderId="17" xfId="0" applyNumberFormat="1" applyFont="1" applyFill="1" applyBorder="1" applyAlignment="1">
      <alignment horizontal="left"/>
    </xf>
    <xf numFmtId="4" fontId="11" fillId="44" borderId="17" xfId="0" applyNumberFormat="1" applyFont="1" applyFill="1" applyBorder="1" applyAlignment="1">
      <alignment wrapText="1"/>
    </xf>
    <xf numFmtId="4" fontId="11" fillId="44" borderId="17" xfId="0" applyNumberFormat="1" applyFont="1" applyFill="1" applyBorder="1" applyAlignment="1">
      <alignment/>
    </xf>
    <xf numFmtId="4" fontId="11" fillId="0" borderId="17" xfId="0" applyNumberFormat="1" applyFont="1" applyBorder="1" applyAlignment="1">
      <alignment horizontal="left"/>
    </xf>
    <xf numFmtId="4" fontId="11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 horizontal="left"/>
    </xf>
    <xf numFmtId="4" fontId="12" fillId="0" borderId="17" xfId="0" applyNumberFormat="1" applyFont="1" applyBorder="1" applyAlignment="1">
      <alignment/>
    </xf>
    <xf numFmtId="0" fontId="13" fillId="0" borderId="17" xfId="0" applyNumberFormat="1" applyFont="1" applyBorder="1" applyAlignment="1">
      <alignment horizontal="left"/>
    </xf>
    <xf numFmtId="49" fontId="13" fillId="0" borderId="17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4" fontId="15" fillId="0" borderId="17" xfId="0" applyNumberFormat="1" applyFont="1" applyBorder="1" applyAlignment="1">
      <alignment/>
    </xf>
    <xf numFmtId="4" fontId="12" fillId="0" borderId="17" xfId="0" applyNumberFormat="1" applyFont="1" applyBorder="1" applyAlignment="1">
      <alignment horizontal="left"/>
    </xf>
    <xf numFmtId="4" fontId="13" fillId="0" borderId="17" xfId="0" applyNumberFormat="1" applyFont="1" applyBorder="1" applyAlignment="1">
      <alignment horizontal="left"/>
    </xf>
    <xf numFmtId="0" fontId="12" fillId="0" borderId="17" xfId="0" applyFont="1" applyBorder="1" applyAlignment="1">
      <alignment/>
    </xf>
    <xf numFmtId="0" fontId="13" fillId="0" borderId="17" xfId="0" applyFont="1" applyBorder="1" applyAlignment="1">
      <alignment/>
    </xf>
    <xf numFmtId="4" fontId="11" fillId="0" borderId="17" xfId="0" applyNumberFormat="1" applyFont="1" applyBorder="1" applyAlignment="1">
      <alignment wrapText="1"/>
    </xf>
    <xf numFmtId="0" fontId="11" fillId="0" borderId="17" xfId="0" applyNumberFormat="1" applyFont="1" applyBorder="1" applyAlignment="1">
      <alignment horizontal="left"/>
    </xf>
    <xf numFmtId="4" fontId="12" fillId="0" borderId="17" xfId="59" applyNumberFormat="1" applyFont="1" applyBorder="1" applyAlignment="1">
      <alignment/>
    </xf>
    <xf numFmtId="4" fontId="12" fillId="0" borderId="17" xfId="59" applyNumberFormat="1" applyFont="1" applyBorder="1" applyAlignment="1">
      <alignment/>
    </xf>
    <xf numFmtId="4" fontId="13" fillId="0" borderId="17" xfId="59" applyNumberFormat="1" applyFont="1" applyBorder="1" applyAlignment="1">
      <alignment/>
    </xf>
    <xf numFmtId="4" fontId="13" fillId="0" borderId="17" xfId="59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0" fontId="11" fillId="6" borderId="17" xfId="0" applyNumberFormat="1" applyFont="1" applyFill="1" applyBorder="1" applyAlignment="1">
      <alignment horizontal="left"/>
    </xf>
    <xf numFmtId="4" fontId="4" fillId="6" borderId="17" xfId="0" applyNumberFormat="1" applyFont="1" applyFill="1" applyBorder="1" applyAlignment="1">
      <alignment/>
    </xf>
    <xf numFmtId="4" fontId="11" fillId="6" borderId="17" xfId="0" applyNumberFormat="1" applyFont="1" applyFill="1" applyBorder="1" applyAlignment="1">
      <alignment/>
    </xf>
    <xf numFmtId="4" fontId="11" fillId="6" borderId="17" xfId="59" applyNumberFormat="1" applyFont="1" applyFill="1" applyBorder="1" applyAlignment="1">
      <alignment/>
    </xf>
    <xf numFmtId="4" fontId="11" fillId="6" borderId="17" xfId="59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11" fillId="44" borderId="17" xfId="0" applyNumberFormat="1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4" fontId="11" fillId="0" borderId="17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left"/>
    </xf>
    <xf numFmtId="4" fontId="12" fillId="0" borderId="17" xfId="0" applyNumberFormat="1" applyFont="1" applyFill="1" applyBorder="1" applyAlignment="1">
      <alignment/>
    </xf>
    <xf numFmtId="4" fontId="61" fillId="0" borderId="17" xfId="0" applyNumberFormat="1" applyFont="1" applyBorder="1" applyAlignment="1">
      <alignment/>
    </xf>
    <xf numFmtId="49" fontId="62" fillId="0" borderId="17" xfId="0" applyNumberFormat="1" applyFont="1" applyBorder="1" applyAlignment="1">
      <alignment/>
    </xf>
    <xf numFmtId="4" fontId="62" fillId="0" borderId="17" xfId="0" applyNumberFormat="1" applyFont="1" applyBorder="1" applyAlignment="1">
      <alignment/>
    </xf>
    <xf numFmtId="49" fontId="12" fillId="0" borderId="17" xfId="0" applyNumberFormat="1" applyFont="1" applyBorder="1" applyAlignment="1">
      <alignment/>
    </xf>
    <xf numFmtId="0" fontId="13" fillId="0" borderId="17" xfId="0" applyNumberFormat="1" applyFont="1" applyFill="1" applyBorder="1" applyAlignment="1">
      <alignment horizontal="left"/>
    </xf>
    <xf numFmtId="4" fontId="13" fillId="0" borderId="17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/>
    </xf>
    <xf numFmtId="4" fontId="63" fillId="0" borderId="17" xfId="0" applyNumberFormat="1" applyFont="1" applyFill="1" applyBorder="1" applyAlignment="1">
      <alignment/>
    </xf>
    <xf numFmtId="4" fontId="62" fillId="0" borderId="17" xfId="0" applyNumberFormat="1" applyFont="1" applyFill="1" applyBorder="1" applyAlignment="1">
      <alignment/>
    </xf>
    <xf numFmtId="49" fontId="62" fillId="0" borderId="17" xfId="0" applyNumberFormat="1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1" fillId="0" borderId="17" xfId="59" applyNumberFormat="1" applyFont="1" applyFill="1" applyBorder="1" applyAlignment="1">
      <alignment horizontal="left"/>
    </xf>
    <xf numFmtId="4" fontId="11" fillId="2" borderId="17" xfId="0" applyNumberFormat="1" applyFont="1" applyFill="1" applyBorder="1" applyAlignment="1">
      <alignment/>
    </xf>
    <xf numFmtId="0" fontId="4" fillId="42" borderId="17" xfId="0" applyFont="1" applyFill="1" applyBorder="1" applyAlignment="1">
      <alignment/>
    </xf>
    <xf numFmtId="4" fontId="12" fillId="45" borderId="17" xfId="0" applyNumberFormat="1" applyFont="1" applyFill="1" applyBorder="1" applyAlignment="1">
      <alignment/>
    </xf>
    <xf numFmtId="4" fontId="12" fillId="45" borderId="17" xfId="59" applyNumberFormat="1" applyFont="1" applyFill="1" applyBorder="1" applyAlignment="1">
      <alignment/>
    </xf>
    <xf numFmtId="4" fontId="12" fillId="45" borderId="17" xfId="59" applyNumberFormat="1" applyFont="1" applyFill="1" applyBorder="1" applyAlignment="1">
      <alignment/>
    </xf>
    <xf numFmtId="3" fontId="12" fillId="0" borderId="17" xfId="0" applyNumberFormat="1" applyFont="1" applyBorder="1" applyAlignment="1">
      <alignment horizontal="left"/>
    </xf>
    <xf numFmtId="0" fontId="11" fillId="0" borderId="17" xfId="59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183" fontId="11" fillId="0" borderId="17" xfId="59" applyFont="1" applyFill="1" applyBorder="1" applyAlignment="1">
      <alignment/>
    </xf>
    <xf numFmtId="0" fontId="58" fillId="0" borderId="0" xfId="0" applyFont="1" applyFill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4" fontId="16" fillId="0" borderId="17" xfId="0" applyNumberFormat="1" applyFont="1" applyFill="1" applyBorder="1" applyAlignment="1">
      <alignment horizontal="right"/>
    </xf>
    <xf numFmtId="4" fontId="16" fillId="0" borderId="17" xfId="0" applyNumberFormat="1" applyFont="1" applyBorder="1" applyAlignment="1">
      <alignment horizontal="right"/>
    </xf>
    <xf numFmtId="3" fontId="17" fillId="0" borderId="17" xfId="0" applyNumberFormat="1" applyFont="1" applyBorder="1" applyAlignment="1">
      <alignment horizontal="right"/>
    </xf>
    <xf numFmtId="3" fontId="17" fillId="0" borderId="17" xfId="0" applyNumberFormat="1" applyFont="1" applyFill="1" applyBorder="1" applyAlignment="1">
      <alignment horizontal="right"/>
    </xf>
    <xf numFmtId="3" fontId="17" fillId="0" borderId="18" xfId="0" applyNumberFormat="1" applyFont="1" applyFill="1" applyBorder="1" applyAlignment="1" quotePrefix="1">
      <alignment horizontal="right"/>
    </xf>
    <xf numFmtId="3" fontId="17" fillId="0" borderId="17" xfId="0" applyNumberFormat="1" applyFont="1" applyFill="1" applyBorder="1" applyAlignment="1" quotePrefix="1">
      <alignment horizontal="right"/>
    </xf>
    <xf numFmtId="3" fontId="17" fillId="0" borderId="17" xfId="0" applyNumberFormat="1" applyFont="1" applyFill="1" applyBorder="1" applyAlignment="1">
      <alignment/>
    </xf>
    <xf numFmtId="3" fontId="17" fillId="0" borderId="18" xfId="0" applyNumberFormat="1" applyFont="1" applyFill="1" applyBorder="1" applyAlignment="1">
      <alignment horizontal="right"/>
    </xf>
    <xf numFmtId="0" fontId="17" fillId="40" borderId="17" xfId="0" applyFont="1" applyFill="1" applyBorder="1" applyAlignment="1" applyProtection="1">
      <alignment vertical="top" wrapText="1" readingOrder="1"/>
      <protection locked="0"/>
    </xf>
    <xf numFmtId="185" fontId="17" fillId="40" borderId="17" xfId="0" applyNumberFormat="1" applyFont="1" applyFill="1" applyBorder="1" applyAlignment="1" applyProtection="1">
      <alignment horizontal="right" vertical="top" wrapText="1" readingOrder="1"/>
      <protection locked="0"/>
    </xf>
    <xf numFmtId="0" fontId="17" fillId="37" borderId="17" xfId="0" applyFont="1" applyFill="1" applyBorder="1" applyAlignment="1" applyProtection="1">
      <alignment vertical="top" wrapText="1" readingOrder="1"/>
      <protection locked="0"/>
    </xf>
    <xf numFmtId="185" fontId="17" fillId="37" borderId="17" xfId="0" applyNumberFormat="1" applyFont="1" applyFill="1" applyBorder="1" applyAlignment="1" applyProtection="1">
      <alignment horizontal="right" vertical="top" wrapText="1" readingOrder="1"/>
      <protection locked="0"/>
    </xf>
    <xf numFmtId="0" fontId="17" fillId="46" borderId="17" xfId="0" applyFont="1" applyFill="1" applyBorder="1" applyAlignment="1" applyProtection="1">
      <alignment vertical="top" wrapText="1" readingOrder="1"/>
      <protection locked="0"/>
    </xf>
    <xf numFmtId="185" fontId="17" fillId="46" borderId="17" xfId="0" applyNumberFormat="1" applyFont="1" applyFill="1" applyBorder="1" applyAlignment="1" applyProtection="1">
      <alignment horizontal="right" vertical="top" wrapText="1" readingOrder="1"/>
      <protection locked="0"/>
    </xf>
    <xf numFmtId="0" fontId="16" fillId="47" borderId="17" xfId="0" applyFont="1" applyFill="1" applyBorder="1" applyAlignment="1" applyProtection="1">
      <alignment vertical="top" wrapText="1" readingOrder="1"/>
      <protection locked="0"/>
    </xf>
    <xf numFmtId="185" fontId="16" fillId="47" borderId="17" xfId="0" applyNumberFormat="1" applyFont="1" applyFill="1" applyBorder="1" applyAlignment="1" applyProtection="1">
      <alignment horizontal="right" vertical="top" wrapText="1" readingOrder="1"/>
      <protection locked="0"/>
    </xf>
    <xf numFmtId="0" fontId="16" fillId="0" borderId="17" xfId="0" applyFont="1" applyFill="1" applyBorder="1" applyAlignment="1" applyProtection="1">
      <alignment vertical="top" wrapText="1" readingOrder="1"/>
      <protection locked="0"/>
    </xf>
    <xf numFmtId="0" fontId="64" fillId="0" borderId="17" xfId="0" applyFont="1" applyFill="1" applyBorder="1" applyAlignment="1" applyProtection="1">
      <alignment vertical="top" wrapText="1" readingOrder="1"/>
      <protection locked="0"/>
    </xf>
    <xf numFmtId="185" fontId="16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0" fontId="17" fillId="48" borderId="17" xfId="0" applyFont="1" applyFill="1" applyBorder="1" applyAlignment="1" applyProtection="1">
      <alignment vertical="top" wrapText="1" readingOrder="1"/>
      <protection locked="0"/>
    </xf>
    <xf numFmtId="185" fontId="17" fillId="48" borderId="17" xfId="0" applyNumberFormat="1" applyFont="1" applyFill="1" applyBorder="1" applyAlignment="1" applyProtection="1">
      <alignment horizontal="right" vertical="top" wrapText="1" readingOrder="1"/>
      <protection locked="0"/>
    </xf>
    <xf numFmtId="0" fontId="16" fillId="0" borderId="17" xfId="0" applyFont="1" applyFill="1" applyBorder="1" applyAlignment="1" applyProtection="1">
      <alignment horizontal="left" vertical="top" wrapText="1" readingOrder="1"/>
      <protection locked="0"/>
    </xf>
    <xf numFmtId="0" fontId="12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17" xfId="0" applyFont="1" applyFill="1" applyBorder="1" applyAlignment="1" applyProtection="1">
      <alignment horizontal="left" vertical="top" wrapText="1" readingOrder="1"/>
      <protection locked="0"/>
    </xf>
    <xf numFmtId="0" fontId="16" fillId="47" borderId="17" xfId="0" applyFont="1" applyFill="1" applyBorder="1" applyAlignment="1" applyProtection="1">
      <alignment horizontal="left" vertical="top" wrapText="1" readingOrder="1"/>
      <protection locked="0"/>
    </xf>
    <xf numFmtId="0" fontId="16" fillId="47" borderId="17" xfId="0" applyFont="1" applyFill="1" applyBorder="1" applyAlignment="1" applyProtection="1">
      <alignment horizontal="right" vertical="top" wrapText="1" readingOrder="1"/>
      <protection locked="0"/>
    </xf>
    <xf numFmtId="0" fontId="64" fillId="0" borderId="17" xfId="0" applyFont="1" applyFill="1" applyBorder="1" applyAlignment="1" applyProtection="1">
      <alignment horizontal="right" vertical="top" wrapText="1" readingOrder="1"/>
      <protection locked="0"/>
    </xf>
    <xf numFmtId="0" fontId="12" fillId="49" borderId="17" xfId="0" applyFont="1" applyFill="1" applyBorder="1" applyAlignment="1" applyProtection="1">
      <alignment horizontal="left" vertical="top" wrapText="1"/>
      <protection locked="0"/>
    </xf>
    <xf numFmtId="0" fontId="12" fillId="49" borderId="17" xfId="0" applyFont="1" applyFill="1" applyBorder="1" applyAlignment="1" applyProtection="1">
      <alignment horizontal="right" vertical="top" wrapText="1"/>
      <protection locked="0"/>
    </xf>
    <xf numFmtId="0" fontId="64" fillId="0" borderId="17" xfId="0" applyFont="1" applyFill="1" applyBorder="1" applyAlignment="1" applyProtection="1">
      <alignment horizontal="right" vertical="top" wrapText="1"/>
      <protection locked="0"/>
    </xf>
    <xf numFmtId="0" fontId="17" fillId="46" borderId="17" xfId="0" applyFont="1" applyFill="1" applyBorder="1" applyAlignment="1" applyProtection="1">
      <alignment horizontal="left" vertical="top" wrapText="1" readingOrder="1"/>
      <protection locked="0"/>
    </xf>
    <xf numFmtId="0" fontId="11" fillId="50" borderId="17" xfId="0" applyFont="1" applyFill="1" applyBorder="1" applyAlignment="1" applyProtection="1">
      <alignment vertical="top" wrapText="1"/>
      <protection locked="0"/>
    </xf>
    <xf numFmtId="185" fontId="11" fillId="50" borderId="17" xfId="0" applyNumberFormat="1" applyFont="1" applyFill="1" applyBorder="1" applyAlignment="1" applyProtection="1">
      <alignment vertical="top" wrapText="1"/>
      <protection locked="0"/>
    </xf>
    <xf numFmtId="0" fontId="16" fillId="36" borderId="17" xfId="0" applyFont="1" applyFill="1" applyBorder="1" applyAlignment="1" applyProtection="1">
      <alignment vertical="top" wrapText="1" readingOrder="1"/>
      <protection locked="0"/>
    </xf>
    <xf numFmtId="0" fontId="17" fillId="37" borderId="17" xfId="0" applyFont="1" applyFill="1" applyBorder="1" applyAlignment="1" applyProtection="1">
      <alignment horizontal="left" vertical="top" wrapText="1" readingOrder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Font="1" applyFill="1" applyBorder="1" applyAlignment="1" applyProtection="1">
      <alignment vertical="top" wrapText="1" readingOrder="1"/>
      <protection locked="0"/>
    </xf>
    <xf numFmtId="0" fontId="11" fillId="0" borderId="17" xfId="0" applyFont="1" applyBorder="1" applyAlignment="1">
      <alignment/>
    </xf>
    <xf numFmtId="0" fontId="17" fillId="49" borderId="17" xfId="0" applyNumberFormat="1" applyFont="1" applyFill="1" applyBorder="1" applyAlignment="1" applyProtection="1">
      <alignment horizontal="center" vertical="center" wrapText="1"/>
      <protection/>
    </xf>
    <xf numFmtId="0" fontId="17" fillId="49" borderId="19" xfId="0" applyNumberFormat="1" applyFont="1" applyFill="1" applyBorder="1" applyAlignment="1" applyProtection="1">
      <alignment horizontal="center" vertical="center" wrapText="1"/>
      <protection/>
    </xf>
    <xf numFmtId="0" fontId="11" fillId="51" borderId="17" xfId="0" applyNumberFormat="1" applyFont="1" applyFill="1" applyBorder="1" applyAlignment="1" applyProtection="1">
      <alignment horizontal="left" vertical="center" wrapText="1"/>
      <protection/>
    </xf>
    <xf numFmtId="4" fontId="17" fillId="51" borderId="19" xfId="0" applyNumberFormat="1" applyFont="1" applyFill="1" applyBorder="1" applyAlignment="1">
      <alignment horizontal="right"/>
    </xf>
    <xf numFmtId="4" fontId="17" fillId="51" borderId="17" xfId="0" applyNumberFormat="1" applyFont="1" applyFill="1" applyBorder="1" applyAlignment="1">
      <alignment horizontal="right"/>
    </xf>
    <xf numFmtId="0" fontId="13" fillId="51" borderId="17" xfId="0" applyFont="1" applyFill="1" applyBorder="1" applyAlignment="1">
      <alignment horizontal="left" vertical="center" wrapText="1"/>
    </xf>
    <xf numFmtId="4" fontId="16" fillId="51" borderId="19" xfId="0" applyNumberFormat="1" applyFont="1" applyFill="1" applyBorder="1" applyAlignment="1">
      <alignment horizontal="right"/>
    </xf>
    <xf numFmtId="0" fontId="13" fillId="51" borderId="17" xfId="0" applyNumberFormat="1" applyFont="1" applyFill="1" applyBorder="1" applyAlignment="1" applyProtection="1">
      <alignment horizontal="left" vertical="center" wrapText="1"/>
      <protection/>
    </xf>
    <xf numFmtId="4" fontId="16" fillId="51" borderId="17" xfId="0" applyNumberFormat="1" applyFont="1" applyFill="1" applyBorder="1" applyAlignment="1">
      <alignment horizontal="right"/>
    </xf>
    <xf numFmtId="4" fontId="16" fillId="51" borderId="17" xfId="0" applyNumberFormat="1" applyFont="1" applyFill="1" applyBorder="1" applyAlignment="1" applyProtection="1">
      <alignment horizontal="right" wrapText="1"/>
      <protection/>
    </xf>
    <xf numFmtId="0" fontId="16" fillId="52" borderId="18" xfId="0" applyFont="1" applyFill="1" applyBorder="1" applyAlignment="1" quotePrefix="1">
      <alignment horizontal="center" wrapText="1"/>
    </xf>
    <xf numFmtId="0" fontId="16" fillId="52" borderId="20" xfId="0" applyFont="1" applyFill="1" applyBorder="1" applyAlignment="1" quotePrefix="1">
      <alignment horizontal="center" wrapText="1"/>
    </xf>
    <xf numFmtId="0" fontId="16" fillId="52" borderId="20" xfId="0" applyNumberFormat="1" applyFont="1" applyFill="1" applyBorder="1" applyAlignment="1" applyProtection="1" quotePrefix="1">
      <alignment horizontal="center"/>
      <protection/>
    </xf>
    <xf numFmtId="0" fontId="16" fillId="52" borderId="17" xfId="0" applyNumberFormat="1" applyFont="1" applyFill="1" applyBorder="1" applyAlignment="1" applyProtection="1">
      <alignment horizontal="center" vertical="center" wrapText="1"/>
      <protection/>
    </xf>
    <xf numFmtId="0" fontId="16" fillId="52" borderId="19" xfId="0" applyNumberFormat="1" applyFont="1" applyFill="1" applyBorder="1" applyAlignment="1" applyProtection="1">
      <alignment horizontal="center" vertical="center" wrapText="1"/>
      <protection/>
    </xf>
    <xf numFmtId="0" fontId="17" fillId="52" borderId="18" xfId="0" applyFont="1" applyFill="1" applyBorder="1" applyAlignment="1" quotePrefix="1">
      <alignment horizontal="center" wrapText="1"/>
    </xf>
    <xf numFmtId="0" fontId="17" fillId="52" borderId="20" xfId="0" applyFont="1" applyFill="1" applyBorder="1" applyAlignment="1" quotePrefix="1">
      <alignment horizontal="center" wrapText="1"/>
    </xf>
    <xf numFmtId="0" fontId="17" fillId="52" borderId="20" xfId="0" applyNumberFormat="1" applyFont="1" applyFill="1" applyBorder="1" applyAlignment="1" applyProtection="1" quotePrefix="1">
      <alignment horizontal="center"/>
      <protection/>
    </xf>
    <xf numFmtId="0" fontId="17" fillId="52" borderId="18" xfId="0" applyFont="1" applyFill="1" applyBorder="1" applyAlignment="1" quotePrefix="1">
      <alignment horizontal="left" wrapText="1"/>
    </xf>
    <xf numFmtId="0" fontId="17" fillId="52" borderId="20" xfId="0" applyFont="1" applyFill="1" applyBorder="1" applyAlignment="1" quotePrefix="1">
      <alignment horizontal="left" wrapText="1"/>
    </xf>
    <xf numFmtId="0" fontId="17" fillId="52" borderId="20" xfId="0" applyNumberFormat="1" applyFont="1" applyFill="1" applyBorder="1" applyAlignment="1" applyProtection="1" quotePrefix="1">
      <alignment horizontal="left"/>
      <protection/>
    </xf>
    <xf numFmtId="4" fontId="17" fillId="49" borderId="17" xfId="0" applyNumberFormat="1" applyFont="1" applyFill="1" applyBorder="1" applyAlignment="1">
      <alignment horizontal="right"/>
    </xf>
    <xf numFmtId="4" fontId="11" fillId="49" borderId="18" xfId="0" applyNumberFormat="1" applyFont="1" applyFill="1" applyBorder="1" applyAlignment="1">
      <alignment horizontal="left" vertical="center"/>
    </xf>
    <xf numFmtId="4" fontId="11" fillId="49" borderId="20" xfId="0" applyNumberFormat="1" applyFont="1" applyFill="1" applyBorder="1" applyAlignment="1" applyProtection="1">
      <alignment vertical="center"/>
      <protection/>
    </xf>
    <xf numFmtId="4" fontId="17" fillId="49" borderId="17" xfId="0" applyNumberFormat="1" applyFont="1" applyFill="1" applyBorder="1" applyAlignment="1" applyProtection="1">
      <alignment horizontal="right" wrapText="1"/>
      <protection/>
    </xf>
    <xf numFmtId="0" fontId="17" fillId="46" borderId="17" xfId="0" applyFont="1" applyFill="1" applyBorder="1" applyAlignment="1" applyProtection="1">
      <alignment horizontal="center" vertical="center" wrapText="1" readingOrder="1"/>
      <protection locked="0"/>
    </xf>
    <xf numFmtId="0" fontId="17" fillId="46" borderId="17" xfId="0" applyFont="1" applyFill="1" applyBorder="1" applyAlignment="1" applyProtection="1">
      <alignment horizontal="center" vertical="top" wrapText="1" readingOrder="1"/>
      <protection locked="0"/>
    </xf>
    <xf numFmtId="0" fontId="1" fillId="41" borderId="0" xfId="0" applyFont="1" applyFill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center" vertical="center"/>
    </xf>
    <xf numFmtId="0" fontId="5" fillId="15" borderId="0" xfId="0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0" fontId="11" fillId="0" borderId="18" xfId="0" applyNumberFormat="1" applyFont="1" applyFill="1" applyBorder="1" applyAlignment="1" applyProtection="1" quotePrefix="1">
      <alignment horizontal="left" vertical="center" wrapText="1"/>
      <protection/>
    </xf>
    <xf numFmtId="0" fontId="12" fillId="0" borderId="20" xfId="0" applyNumberFormat="1" applyFont="1" applyFill="1" applyBorder="1" applyAlignment="1" applyProtection="1">
      <alignment vertical="center" wrapText="1"/>
      <protection/>
    </xf>
    <xf numFmtId="4" fontId="12" fillId="0" borderId="18" xfId="0" applyNumberFormat="1" applyFont="1" applyFill="1" applyBorder="1" applyAlignment="1" applyProtection="1">
      <alignment horizontal="left" vertical="center" wrapText="1"/>
      <protection/>
    </xf>
    <xf numFmtId="4" fontId="12" fillId="0" borderId="20" xfId="0" applyNumberFormat="1" applyFont="1" applyFill="1" applyBorder="1" applyAlignment="1" applyProtection="1">
      <alignment vertical="center" wrapText="1"/>
      <protection/>
    </xf>
    <xf numFmtId="4" fontId="12" fillId="0" borderId="20" xfId="0" applyNumberFormat="1" applyFont="1" applyFill="1" applyBorder="1" applyAlignment="1" applyProtection="1">
      <alignment vertical="center"/>
      <protection/>
    </xf>
    <xf numFmtId="4" fontId="12" fillId="0" borderId="18" xfId="0" applyNumberFormat="1" applyFont="1" applyFill="1" applyBorder="1" applyAlignment="1" quotePrefix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11" fillId="49" borderId="18" xfId="0" applyNumberFormat="1" applyFont="1" applyFill="1" applyBorder="1" applyAlignment="1" applyProtection="1">
      <alignment horizontal="left" vertical="center" wrapText="1"/>
      <protection/>
    </xf>
    <xf numFmtId="4" fontId="11" fillId="49" borderId="20" xfId="0" applyNumberFormat="1" applyFont="1" applyFill="1" applyBorder="1" applyAlignment="1" applyProtection="1">
      <alignment vertical="center" wrapText="1"/>
      <protection/>
    </xf>
    <xf numFmtId="4" fontId="11" fillId="49" borderId="20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NumberFormat="1" applyFont="1" applyFill="1" applyBorder="1" applyAlignment="1" applyProtection="1">
      <alignment horizontal="left" vertical="center" wrapText="1"/>
      <protection/>
    </xf>
    <xf numFmtId="4" fontId="12" fillId="0" borderId="18" xfId="0" applyNumberFormat="1" applyFont="1" applyFill="1" applyBorder="1" applyAlignment="1" applyProtection="1" quotePrefix="1">
      <alignment horizontal="left" vertical="center" wrapText="1"/>
      <protection/>
    </xf>
    <xf numFmtId="4" fontId="12" fillId="0" borderId="18" xfId="0" applyNumberFormat="1" applyFont="1" applyBorder="1" applyAlignment="1" quotePrefix="1">
      <alignment horizontal="left" vertical="center"/>
    </xf>
    <xf numFmtId="4" fontId="11" fillId="49" borderId="18" xfId="0" applyNumberFormat="1" applyFont="1" applyFill="1" applyBorder="1" applyAlignment="1" applyProtection="1" quotePrefix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65" fillId="53" borderId="15" xfId="0" applyFont="1" applyFill="1" applyBorder="1" applyAlignment="1">
      <alignment horizontal="center"/>
    </xf>
    <xf numFmtId="0" fontId="11" fillId="42" borderId="21" xfId="0" applyFont="1" applyFill="1" applyBorder="1" applyAlignment="1" applyProtection="1">
      <alignment horizontal="center" wrapText="1"/>
      <protection/>
    </xf>
    <xf numFmtId="0" fontId="11" fillId="42" borderId="22" xfId="0" applyFont="1" applyFill="1" applyBorder="1" applyAlignment="1" applyProtection="1">
      <alignment horizontal="center" wrapText="1"/>
      <protection/>
    </xf>
    <xf numFmtId="0" fontId="11" fillId="42" borderId="21" xfId="0" applyFont="1" applyFill="1" applyBorder="1" applyAlignment="1" applyProtection="1">
      <alignment horizontal="center"/>
      <protection/>
    </xf>
    <xf numFmtId="0" fontId="11" fillId="42" borderId="22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6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11" fillId="43" borderId="17" xfId="0" applyNumberFormat="1" applyFont="1" applyFill="1" applyBorder="1" applyAlignment="1">
      <alignment/>
    </xf>
    <xf numFmtId="0" fontId="11" fillId="45" borderId="17" xfId="0" applyNumberFormat="1" applyFont="1" applyFill="1" applyBorder="1" applyAlignment="1">
      <alignment horizontal="left"/>
    </xf>
    <xf numFmtId="0" fontId="65" fillId="53" borderId="18" xfId="0" applyFont="1" applyFill="1" applyBorder="1" applyAlignment="1">
      <alignment horizontal="center"/>
    </xf>
    <xf numFmtId="0" fontId="65" fillId="53" borderId="20" xfId="0" applyFont="1" applyFill="1" applyBorder="1" applyAlignment="1">
      <alignment horizontal="center"/>
    </xf>
    <xf numFmtId="0" fontId="65" fillId="53" borderId="19" xfId="0" applyFont="1" applyFill="1" applyBorder="1" applyAlignment="1">
      <alignment horizontal="center"/>
    </xf>
    <xf numFmtId="0" fontId="11" fillId="42" borderId="17" xfId="0" applyFont="1" applyFill="1" applyBorder="1" applyAlignment="1" applyProtection="1">
      <alignment horizontal="center" wrapText="1"/>
      <protection/>
    </xf>
    <xf numFmtId="0" fontId="67" fillId="53" borderId="18" xfId="0" applyNumberFormat="1" applyFont="1" applyFill="1" applyBorder="1" applyAlignment="1" applyProtection="1">
      <alignment horizontal="center" vertical="center" wrapText="1"/>
      <protection/>
    </xf>
    <xf numFmtId="0" fontId="68" fillId="53" borderId="20" xfId="0" applyFont="1" applyFill="1" applyBorder="1" applyAlignment="1">
      <alignment vertical="center" wrapText="1"/>
    </xf>
    <xf numFmtId="0" fontId="68" fillId="53" borderId="19" xfId="0" applyFont="1" applyFill="1" applyBorder="1" applyAlignment="1">
      <alignment vertical="center" wrapText="1"/>
    </xf>
    <xf numFmtId="0" fontId="67" fillId="53" borderId="17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0A6FB"/>
      <rgbColor rgb="00FFFFFF"/>
      <rgbColor rgb="00007D00"/>
      <rgbColor rgb="00808080"/>
      <rgbColor rgb="00D3D3D3"/>
      <rgbColor rgb="005A7C98"/>
      <rgbColor rgb="00709BBE"/>
      <rgbColor rgb="00A0BCD4"/>
      <rgbColor rgb="00CDDCE9"/>
      <rgbColor rgb="00DDDDDD"/>
      <rgbColor rgb="00F2F2F2"/>
      <rgbColor rgb="0090EE9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0"/>
  <sheetViews>
    <sheetView showGridLines="0" zoomScalePageLayoutView="0" workbookViewId="0" topLeftCell="B1">
      <pane ySplit="4" topLeftCell="A363" activePane="bottomLeft" state="frozen"/>
      <selection pane="topLeft" activeCell="A1" sqref="A1"/>
      <selection pane="bottomLeft" activeCell="C229" sqref="C229"/>
    </sheetView>
  </sheetViews>
  <sheetFormatPr defaultColWidth="9.140625" defaultRowHeight="12.75"/>
  <cols>
    <col min="1" max="1" width="0.13671875" style="0" hidden="1" customWidth="1"/>
    <col min="2" max="2" width="8.140625" style="0" customWidth="1"/>
    <col min="3" max="3" width="37.00390625" style="0" customWidth="1"/>
    <col min="4" max="4" width="13.28125" style="0" customWidth="1"/>
    <col min="5" max="5" width="0" style="0" hidden="1" customWidth="1"/>
    <col min="6" max="6" width="13.57421875" style="0" customWidth="1"/>
    <col min="7" max="7" width="12.421875" style="0" customWidth="1"/>
    <col min="8" max="8" width="14.28125" style="0" customWidth="1"/>
    <col min="9" max="9" width="13.7109375" style="0" customWidth="1"/>
    <col min="10" max="10" width="12.8515625" style="0" customWidth="1"/>
  </cols>
  <sheetData>
    <row r="1" spans="1:10" ht="17.25" customHeight="1">
      <c r="A1" s="65"/>
      <c r="B1" s="237" t="s">
        <v>216</v>
      </c>
      <c r="C1" s="237"/>
      <c r="D1" s="237"/>
      <c r="E1" s="237"/>
      <c r="F1" s="237"/>
      <c r="G1" s="237"/>
      <c r="H1" s="237"/>
      <c r="I1" s="237"/>
      <c r="J1" s="237"/>
    </row>
    <row r="2" spans="1:8" ht="9.75" customHeight="1">
      <c r="A2" s="55"/>
      <c r="B2" s="55"/>
      <c r="C2" s="55"/>
      <c r="D2" s="55"/>
      <c r="E2" s="55"/>
      <c r="F2" s="55"/>
      <c r="G2" s="55"/>
      <c r="H2" s="55"/>
    </row>
    <row r="3" spans="1:10" ht="24.75" customHeight="1">
      <c r="A3" s="64"/>
      <c r="B3" s="236" t="s">
        <v>364</v>
      </c>
      <c r="C3" s="236"/>
      <c r="D3" s="236"/>
      <c r="E3" s="236"/>
      <c r="F3" s="236"/>
      <c r="G3" s="236"/>
      <c r="H3" s="236"/>
      <c r="I3" s="236"/>
      <c r="J3" s="236"/>
    </row>
    <row r="4" ht="409.5" customHeight="1" hidden="1"/>
    <row r="5" spans="1:3" ht="13.5" customHeight="1">
      <c r="A5" s="63"/>
      <c r="B5" s="57"/>
      <c r="C5" s="57"/>
    </row>
    <row r="6" spans="1:10" ht="13.5" customHeight="1">
      <c r="A6" s="54"/>
      <c r="B6" s="238" t="s">
        <v>276</v>
      </c>
      <c r="C6" s="238"/>
      <c r="D6" s="238"/>
      <c r="E6" s="238"/>
      <c r="F6" s="238"/>
      <c r="G6" s="238"/>
      <c r="H6" s="238"/>
      <c r="I6" s="238"/>
      <c r="J6" s="238"/>
    </row>
    <row r="7" spans="1:10" ht="25.5">
      <c r="A7" s="66"/>
      <c r="B7" s="1" t="s">
        <v>1</v>
      </c>
      <c r="C7" s="1" t="s">
        <v>2</v>
      </c>
      <c r="D7" s="2" t="s">
        <v>207</v>
      </c>
      <c r="F7" s="2" t="s">
        <v>208</v>
      </c>
      <c r="G7" s="2" t="s">
        <v>198</v>
      </c>
      <c r="H7" s="2" t="s">
        <v>199</v>
      </c>
      <c r="I7" s="2" t="s">
        <v>271</v>
      </c>
      <c r="J7" s="2" t="s">
        <v>272</v>
      </c>
    </row>
    <row r="8" spans="1:10" s="19" customFormat="1" ht="12.75">
      <c r="A8" s="67"/>
      <c r="B8" s="39" t="s">
        <v>3</v>
      </c>
      <c r="C8" s="39" t="s">
        <v>0</v>
      </c>
      <c r="D8" s="40">
        <v>4097056.14</v>
      </c>
      <c r="F8" s="40">
        <f>F9+F113+F124+F268+F290+F317+F358+F380</f>
        <v>1744949.02</v>
      </c>
      <c r="G8" s="40">
        <f>G9+G113+G124+G268+G290+G317+G358+G380</f>
        <v>109055.92</v>
      </c>
      <c r="H8" s="40">
        <f>H9+H113+H124+H268+H290+H317+H358+H380</f>
        <v>4206112.06</v>
      </c>
      <c r="I8" s="40">
        <f>I9+I113+I124+I268+I290+I317+I358+I380</f>
        <v>3966192.09</v>
      </c>
      <c r="J8" s="40">
        <f>J9+J113+J124+J268+J290+J317+J358+J380</f>
        <v>3960317.09</v>
      </c>
    </row>
    <row r="9" spans="1:10" s="19" customFormat="1" ht="25.5">
      <c r="A9" s="68"/>
      <c r="B9" s="47" t="s">
        <v>4</v>
      </c>
      <c r="C9" s="30" t="s">
        <v>5</v>
      </c>
      <c r="D9" s="31">
        <v>3424711.11</v>
      </c>
      <c r="E9" s="32"/>
      <c r="F9" s="31">
        <f>F10+F38+F47+F90</f>
        <v>1384559.27</v>
      </c>
      <c r="G9" s="31">
        <f>G10+G38+G47+G90</f>
        <v>-3060</v>
      </c>
      <c r="H9" s="31">
        <f>H10+H38+H47+H90</f>
        <v>3421651.11</v>
      </c>
      <c r="I9" s="31">
        <f>I10+I38+I47+I90</f>
        <v>3431972</v>
      </c>
      <c r="J9" s="31">
        <f>J10+J38+J47+J90</f>
        <v>3431972</v>
      </c>
    </row>
    <row r="10" spans="1:10" s="19" customFormat="1" ht="12.75" customHeight="1">
      <c r="A10" s="69"/>
      <c r="B10" s="49" t="s">
        <v>6</v>
      </c>
      <c r="C10" s="33" t="s">
        <v>7</v>
      </c>
      <c r="D10" s="34">
        <v>92472</v>
      </c>
      <c r="E10" s="35"/>
      <c r="F10" s="34">
        <f aca="true" t="shared" si="0" ref="F10:J11">F11</f>
        <v>69354</v>
      </c>
      <c r="G10" s="34">
        <f t="shared" si="0"/>
        <v>0</v>
      </c>
      <c r="H10" s="34">
        <f t="shared" si="0"/>
        <v>92472</v>
      </c>
      <c r="I10" s="34">
        <f t="shared" si="0"/>
        <v>92472</v>
      </c>
      <c r="J10" s="34">
        <f t="shared" si="0"/>
        <v>92472</v>
      </c>
    </row>
    <row r="11" spans="1:10" ht="25.5">
      <c r="A11" s="70"/>
      <c r="B11" s="50" t="s">
        <v>8</v>
      </c>
      <c r="C11" s="3" t="s">
        <v>9</v>
      </c>
      <c r="D11" s="4">
        <v>92472</v>
      </c>
      <c r="F11" s="4">
        <f t="shared" si="0"/>
        <v>69354</v>
      </c>
      <c r="G11" s="4">
        <f t="shared" si="0"/>
        <v>0</v>
      </c>
      <c r="H11" s="4">
        <f t="shared" si="0"/>
        <v>92472</v>
      </c>
      <c r="I11" s="4">
        <f t="shared" si="0"/>
        <v>92472</v>
      </c>
      <c r="J11" s="4">
        <f t="shared" si="0"/>
        <v>92472</v>
      </c>
    </row>
    <row r="12" spans="1:10" s="25" customFormat="1" ht="12.75">
      <c r="A12" s="71"/>
      <c r="B12" s="22" t="s">
        <v>10</v>
      </c>
      <c r="C12" s="22" t="s">
        <v>11</v>
      </c>
      <c r="D12" s="24">
        <v>92472</v>
      </c>
      <c r="F12" s="24">
        <f>F13+F35</f>
        <v>69354</v>
      </c>
      <c r="G12" s="24">
        <f>G13+G35</f>
        <v>0</v>
      </c>
      <c r="H12" s="24">
        <f>H13+H35</f>
        <v>92472</v>
      </c>
      <c r="I12" s="24">
        <f>I13+I35</f>
        <v>92472</v>
      </c>
      <c r="J12" s="24">
        <f>J13+J35</f>
        <v>92472</v>
      </c>
    </row>
    <row r="13" spans="1:10" s="25" customFormat="1" ht="12.75">
      <c r="A13" s="71"/>
      <c r="B13" s="22" t="s">
        <v>12</v>
      </c>
      <c r="C13" s="22" t="s">
        <v>13</v>
      </c>
      <c r="D13" s="24">
        <v>89072</v>
      </c>
      <c r="F13" s="24">
        <f>F14+F17+F31+F22</f>
        <v>66341.85</v>
      </c>
      <c r="G13" s="24">
        <f>G14+G17+G31+G22</f>
        <v>-200</v>
      </c>
      <c r="H13" s="24">
        <f>H14+H17+H31+H22</f>
        <v>88872</v>
      </c>
      <c r="I13" s="24">
        <v>89072</v>
      </c>
      <c r="J13" s="24">
        <v>89072</v>
      </c>
    </row>
    <row r="14" spans="1:10" s="25" customFormat="1" ht="12.75">
      <c r="A14" s="71"/>
      <c r="B14" s="22" t="s">
        <v>14</v>
      </c>
      <c r="C14" s="22" t="s">
        <v>15</v>
      </c>
      <c r="D14" s="24">
        <v>6500</v>
      </c>
      <c r="F14" s="24">
        <f>F15+F16</f>
        <v>6219.67</v>
      </c>
      <c r="G14" s="24">
        <f>G15+G16</f>
        <v>3000</v>
      </c>
      <c r="H14" s="24">
        <f>H15+H16</f>
        <v>9500</v>
      </c>
      <c r="I14" s="24"/>
      <c r="J14" s="24"/>
    </row>
    <row r="15" spans="1:10" s="25" customFormat="1" ht="12.75">
      <c r="A15" s="72"/>
      <c r="B15" s="9" t="s">
        <v>16</v>
      </c>
      <c r="C15" s="9" t="s">
        <v>17</v>
      </c>
      <c r="D15" s="10">
        <v>3500</v>
      </c>
      <c r="E15" s="26"/>
      <c r="F15" s="10">
        <v>3500</v>
      </c>
      <c r="G15" s="10">
        <f>H15-D15</f>
        <v>4000</v>
      </c>
      <c r="H15" s="10">
        <v>7500</v>
      </c>
      <c r="I15" s="10"/>
      <c r="J15" s="10"/>
    </row>
    <row r="16" spans="1:10" s="25" customFormat="1" ht="25.5">
      <c r="A16" s="72"/>
      <c r="B16" s="9" t="s">
        <v>18</v>
      </c>
      <c r="C16" s="9" t="s">
        <v>19</v>
      </c>
      <c r="D16" s="10">
        <v>3000</v>
      </c>
      <c r="E16" s="26"/>
      <c r="F16" s="10">
        <v>2719.67</v>
      </c>
      <c r="G16" s="10">
        <f>H16-D16</f>
        <v>-1000</v>
      </c>
      <c r="H16" s="10">
        <v>2000</v>
      </c>
      <c r="I16" s="10"/>
      <c r="J16" s="10"/>
    </row>
    <row r="17" spans="1:10" s="25" customFormat="1" ht="12.75">
      <c r="A17" s="71"/>
      <c r="B17" s="22" t="s">
        <v>20</v>
      </c>
      <c r="C17" s="22" t="s">
        <v>21</v>
      </c>
      <c r="D17" s="24">
        <v>19472</v>
      </c>
      <c r="F17" s="24">
        <f>SUM(F18:F21)</f>
        <v>13747.27</v>
      </c>
      <c r="G17" s="24">
        <f>SUM(G18:G21)</f>
        <v>-1750</v>
      </c>
      <c r="H17" s="24">
        <f>SUM(H18:H21)</f>
        <v>17722</v>
      </c>
      <c r="I17" s="24"/>
      <c r="J17" s="24"/>
    </row>
    <row r="18" spans="1:10" s="11" customFormat="1" ht="25.5">
      <c r="A18" s="72"/>
      <c r="B18" s="9" t="s">
        <v>22</v>
      </c>
      <c r="C18" s="9" t="s">
        <v>23</v>
      </c>
      <c r="D18" s="10">
        <v>16222</v>
      </c>
      <c r="F18" s="10">
        <v>11582.06</v>
      </c>
      <c r="G18" s="10">
        <f>H18-D18</f>
        <v>-700</v>
      </c>
      <c r="H18" s="10">
        <v>15522</v>
      </c>
      <c r="I18" s="10"/>
      <c r="J18" s="10"/>
    </row>
    <row r="19" spans="1:10" s="11" customFormat="1" ht="25.5">
      <c r="A19" s="72"/>
      <c r="B19" s="9" t="s">
        <v>24</v>
      </c>
      <c r="C19" s="9" t="s">
        <v>25</v>
      </c>
      <c r="D19" s="10">
        <v>2000</v>
      </c>
      <c r="F19" s="10">
        <v>1548.7</v>
      </c>
      <c r="G19" s="10">
        <f>H19-D19</f>
        <v>-450</v>
      </c>
      <c r="H19" s="10">
        <v>1550</v>
      </c>
      <c r="I19" s="10"/>
      <c r="J19" s="10"/>
    </row>
    <row r="20" spans="1:10" s="11" customFormat="1" ht="12.75">
      <c r="A20" s="72"/>
      <c r="B20" s="9" t="s">
        <v>26</v>
      </c>
      <c r="C20" s="9" t="s">
        <v>27</v>
      </c>
      <c r="D20" s="10">
        <v>1000</v>
      </c>
      <c r="F20" s="10">
        <v>616.51</v>
      </c>
      <c r="G20" s="10">
        <f>H20-D20</f>
        <v>-350</v>
      </c>
      <c r="H20" s="10">
        <v>650</v>
      </c>
      <c r="I20" s="10"/>
      <c r="J20" s="10"/>
    </row>
    <row r="21" spans="1:10" s="11" customFormat="1" ht="25.5">
      <c r="A21" s="72"/>
      <c r="B21" s="9" t="s">
        <v>28</v>
      </c>
      <c r="C21" s="9" t="s">
        <v>29</v>
      </c>
      <c r="D21" s="10">
        <v>250</v>
      </c>
      <c r="F21" s="10">
        <v>0</v>
      </c>
      <c r="G21" s="10">
        <f>H21-D21</f>
        <v>-250</v>
      </c>
      <c r="H21" s="10">
        <v>0</v>
      </c>
      <c r="I21" s="10"/>
      <c r="J21" s="10"/>
    </row>
    <row r="22" spans="1:10" s="25" customFormat="1" ht="12.75">
      <c r="A22" s="71"/>
      <c r="B22" s="22" t="s">
        <v>30</v>
      </c>
      <c r="C22" s="22" t="s">
        <v>31</v>
      </c>
      <c r="D22" s="24">
        <v>60900</v>
      </c>
      <c r="F22" s="24">
        <f>SUM(F23:F30)</f>
        <v>44542.13</v>
      </c>
      <c r="G22" s="24">
        <f>SUM(G23:G30)</f>
        <v>-1450</v>
      </c>
      <c r="H22" s="24">
        <f>SUM(H23:H30)</f>
        <v>59450</v>
      </c>
      <c r="I22" s="24"/>
      <c r="J22" s="24"/>
    </row>
    <row r="23" spans="1:10" s="11" customFormat="1" ht="25.5">
      <c r="A23" s="72"/>
      <c r="B23" s="9" t="s">
        <v>32</v>
      </c>
      <c r="C23" s="9" t="s">
        <v>33</v>
      </c>
      <c r="D23" s="10">
        <v>14000</v>
      </c>
      <c r="F23" s="10">
        <v>7287.91</v>
      </c>
      <c r="G23" s="10">
        <f aca="true" t="shared" si="1" ref="G23:G30">H23-D23</f>
        <v>-2100</v>
      </c>
      <c r="H23" s="10">
        <v>11900</v>
      </c>
      <c r="I23" s="10"/>
      <c r="J23" s="10"/>
    </row>
    <row r="24" spans="1:10" s="11" customFormat="1" ht="25.5">
      <c r="A24" s="72"/>
      <c r="B24" s="9" t="s">
        <v>34</v>
      </c>
      <c r="C24" s="9" t="s">
        <v>35</v>
      </c>
      <c r="D24" s="10">
        <v>2000</v>
      </c>
      <c r="F24" s="10">
        <v>410.51</v>
      </c>
      <c r="G24" s="10">
        <f t="shared" si="1"/>
        <v>-1550</v>
      </c>
      <c r="H24" s="10">
        <v>450</v>
      </c>
      <c r="I24" s="10"/>
      <c r="J24" s="10"/>
    </row>
    <row r="25" spans="1:10" s="11" customFormat="1" ht="12.75">
      <c r="A25" s="72"/>
      <c r="B25" s="9" t="s">
        <v>36</v>
      </c>
      <c r="C25" s="9" t="s">
        <v>37</v>
      </c>
      <c r="D25" s="10">
        <v>14000</v>
      </c>
      <c r="F25" s="10">
        <v>12120.43</v>
      </c>
      <c r="G25" s="10">
        <f t="shared" si="1"/>
        <v>3200</v>
      </c>
      <c r="H25" s="10">
        <v>17200</v>
      </c>
      <c r="I25" s="10"/>
      <c r="J25" s="10"/>
    </row>
    <row r="26" spans="1:10" s="11" customFormat="1" ht="12.75">
      <c r="A26" s="72"/>
      <c r="B26" s="9" t="s">
        <v>38</v>
      </c>
      <c r="C26" s="9" t="s">
        <v>39</v>
      </c>
      <c r="D26" s="10">
        <v>3300</v>
      </c>
      <c r="F26" s="10">
        <v>2475</v>
      </c>
      <c r="G26" s="10">
        <f t="shared" si="1"/>
        <v>1200</v>
      </c>
      <c r="H26" s="10">
        <v>4500</v>
      </c>
      <c r="I26" s="10"/>
      <c r="J26" s="10"/>
    </row>
    <row r="27" spans="1:10" s="11" customFormat="1" ht="25.5">
      <c r="A27" s="72"/>
      <c r="B27" s="9" t="s">
        <v>40</v>
      </c>
      <c r="C27" s="9" t="s">
        <v>41</v>
      </c>
      <c r="D27" s="10">
        <v>600</v>
      </c>
      <c r="F27" s="10">
        <v>500</v>
      </c>
      <c r="G27" s="10">
        <f t="shared" si="1"/>
        <v>-100</v>
      </c>
      <c r="H27" s="10">
        <v>500</v>
      </c>
      <c r="I27" s="10"/>
      <c r="J27" s="10"/>
    </row>
    <row r="28" spans="1:10" s="11" customFormat="1" ht="12.75">
      <c r="A28" s="72"/>
      <c r="B28" s="9" t="s">
        <v>42</v>
      </c>
      <c r="C28" s="9" t="s">
        <v>43</v>
      </c>
      <c r="D28" s="10">
        <v>1500</v>
      </c>
      <c r="F28" s="10">
        <v>1500</v>
      </c>
      <c r="G28" s="10">
        <f t="shared" si="1"/>
        <v>50</v>
      </c>
      <c r="H28" s="10">
        <v>1550</v>
      </c>
      <c r="I28" s="10"/>
      <c r="J28" s="10"/>
    </row>
    <row r="29" spans="1:10" s="11" customFormat="1" ht="12.75">
      <c r="A29" s="72"/>
      <c r="B29" s="9" t="s">
        <v>44</v>
      </c>
      <c r="C29" s="9" t="s">
        <v>45</v>
      </c>
      <c r="D29" s="10">
        <v>10500</v>
      </c>
      <c r="F29" s="10">
        <v>8708.18</v>
      </c>
      <c r="G29" s="10">
        <f t="shared" si="1"/>
        <v>1300</v>
      </c>
      <c r="H29" s="10">
        <v>11800</v>
      </c>
      <c r="I29" s="10"/>
      <c r="J29" s="10"/>
    </row>
    <row r="30" spans="1:10" s="11" customFormat="1" ht="12.75">
      <c r="A30" s="72"/>
      <c r="B30" s="9" t="s">
        <v>46</v>
      </c>
      <c r="C30" s="9" t="s">
        <v>47</v>
      </c>
      <c r="D30" s="10">
        <v>15000</v>
      </c>
      <c r="F30" s="10">
        <v>11540.1</v>
      </c>
      <c r="G30" s="10">
        <f t="shared" si="1"/>
        <v>-3450</v>
      </c>
      <c r="H30" s="10">
        <v>11550</v>
      </c>
      <c r="I30" s="10"/>
      <c r="J30" s="10"/>
    </row>
    <row r="31" spans="1:10" s="25" customFormat="1" ht="12.75">
      <c r="A31" s="71"/>
      <c r="B31" s="22" t="s">
        <v>48</v>
      </c>
      <c r="C31" s="22" t="s">
        <v>49</v>
      </c>
      <c r="D31" s="24">
        <v>2200</v>
      </c>
      <c r="F31" s="24">
        <f>SUM(F32:F34)</f>
        <v>1832.78</v>
      </c>
      <c r="G31" s="24">
        <f>SUM(G32:G34)</f>
        <v>0</v>
      </c>
      <c r="H31" s="24">
        <f>SUM(H32:H34)</f>
        <v>2200</v>
      </c>
      <c r="I31" s="24"/>
      <c r="J31" s="24"/>
    </row>
    <row r="32" spans="1:10" s="11" customFormat="1" ht="12.75">
      <c r="A32" s="72"/>
      <c r="B32" s="9" t="s">
        <v>50</v>
      </c>
      <c r="C32" s="9" t="s">
        <v>51</v>
      </c>
      <c r="D32" s="10">
        <v>1000</v>
      </c>
      <c r="F32" s="10">
        <v>1000</v>
      </c>
      <c r="G32" s="10">
        <f>H32-D32</f>
        <v>200</v>
      </c>
      <c r="H32" s="10">
        <v>1200</v>
      </c>
      <c r="I32" s="10"/>
      <c r="J32" s="10"/>
    </row>
    <row r="33" spans="1:10" s="11" customFormat="1" ht="12.75">
      <c r="A33" s="72"/>
      <c r="B33" s="9" t="s">
        <v>52</v>
      </c>
      <c r="C33" s="9" t="s">
        <v>53</v>
      </c>
      <c r="D33" s="10">
        <v>200</v>
      </c>
      <c r="F33" s="10">
        <v>0</v>
      </c>
      <c r="G33" s="10">
        <f>H33-D33</f>
        <v>-200</v>
      </c>
      <c r="H33" s="10">
        <v>0</v>
      </c>
      <c r="I33" s="10"/>
      <c r="J33" s="10"/>
    </row>
    <row r="34" spans="1:10" s="11" customFormat="1" ht="25.5">
      <c r="A34" s="72"/>
      <c r="B34" s="9" t="s">
        <v>54</v>
      </c>
      <c r="C34" s="9" t="s">
        <v>55</v>
      </c>
      <c r="D34" s="10">
        <v>1000</v>
      </c>
      <c r="F34" s="10">
        <v>832.78</v>
      </c>
      <c r="G34" s="10">
        <f>H34-D34</f>
        <v>0</v>
      </c>
      <c r="H34" s="10">
        <v>1000</v>
      </c>
      <c r="I34" s="10"/>
      <c r="J34" s="10"/>
    </row>
    <row r="35" spans="1:10" s="25" customFormat="1" ht="12.75">
      <c r="A35" s="71"/>
      <c r="B35" s="22" t="s">
        <v>56</v>
      </c>
      <c r="C35" s="22" t="s">
        <v>57</v>
      </c>
      <c r="D35" s="24">
        <v>3400</v>
      </c>
      <c r="F35" s="24">
        <f aca="true" t="shared" si="2" ref="F35:H36">F36</f>
        <v>3012.15</v>
      </c>
      <c r="G35" s="24">
        <f t="shared" si="2"/>
        <v>200</v>
      </c>
      <c r="H35" s="24">
        <f t="shared" si="2"/>
        <v>3600</v>
      </c>
      <c r="I35" s="24">
        <v>3400</v>
      </c>
      <c r="J35" s="24">
        <v>3400</v>
      </c>
    </row>
    <row r="36" spans="1:10" s="25" customFormat="1" ht="12.75">
      <c r="A36" s="71"/>
      <c r="B36" s="22" t="s">
        <v>58</v>
      </c>
      <c r="C36" s="22" t="s">
        <v>59</v>
      </c>
      <c r="D36" s="24">
        <v>3400</v>
      </c>
      <c r="F36" s="24">
        <f t="shared" si="2"/>
        <v>3012.15</v>
      </c>
      <c r="G36" s="24">
        <f t="shared" si="2"/>
        <v>200</v>
      </c>
      <c r="H36" s="24">
        <f t="shared" si="2"/>
        <v>3600</v>
      </c>
      <c r="I36" s="24"/>
      <c r="J36" s="24"/>
    </row>
    <row r="37" spans="1:10" s="11" customFormat="1" ht="25.5">
      <c r="A37" s="72"/>
      <c r="B37" s="9" t="s">
        <v>60</v>
      </c>
      <c r="C37" s="9" t="s">
        <v>61</v>
      </c>
      <c r="D37" s="10">
        <v>3400</v>
      </c>
      <c r="F37" s="10">
        <v>3012.15</v>
      </c>
      <c r="G37" s="10">
        <f>H37-D37</f>
        <v>200</v>
      </c>
      <c r="H37" s="10">
        <v>3600</v>
      </c>
      <c r="I37" s="10"/>
      <c r="J37" s="10"/>
    </row>
    <row r="38" spans="1:10" s="19" customFormat="1" ht="25.5">
      <c r="A38" s="69"/>
      <c r="B38" s="49" t="s">
        <v>62</v>
      </c>
      <c r="C38" s="33" t="s">
        <v>63</v>
      </c>
      <c r="D38" s="34">
        <v>27000</v>
      </c>
      <c r="E38" s="35"/>
      <c r="F38" s="34">
        <f aca="true" t="shared" si="3" ref="F38:J39">F39</f>
        <v>4560</v>
      </c>
      <c r="G38" s="34">
        <f t="shared" si="3"/>
        <v>-7400</v>
      </c>
      <c r="H38" s="34">
        <f t="shared" si="3"/>
        <v>19600</v>
      </c>
      <c r="I38" s="34">
        <f t="shared" si="3"/>
        <v>35400</v>
      </c>
      <c r="J38" s="34">
        <f t="shared" si="3"/>
        <v>35400</v>
      </c>
    </row>
    <row r="39" spans="1:10" ht="25.5">
      <c r="A39" s="70"/>
      <c r="B39" s="50" t="s">
        <v>8</v>
      </c>
      <c r="C39" s="3" t="s">
        <v>9</v>
      </c>
      <c r="D39" s="4">
        <v>27000</v>
      </c>
      <c r="F39" s="4">
        <f t="shared" si="3"/>
        <v>4560</v>
      </c>
      <c r="G39" s="4">
        <f t="shared" si="3"/>
        <v>-7400</v>
      </c>
      <c r="H39" s="4">
        <f t="shared" si="3"/>
        <v>19600</v>
      </c>
      <c r="I39" s="4">
        <f t="shared" si="3"/>
        <v>35400</v>
      </c>
      <c r="J39" s="4">
        <f t="shared" si="3"/>
        <v>35400</v>
      </c>
    </row>
    <row r="40" spans="1:10" s="25" customFormat="1" ht="12.75">
      <c r="A40" s="71"/>
      <c r="B40" s="22" t="s">
        <v>10</v>
      </c>
      <c r="C40" s="22" t="s">
        <v>11</v>
      </c>
      <c r="D40" s="24">
        <v>27000</v>
      </c>
      <c r="F40" s="24">
        <f>F41+F44</f>
        <v>4560</v>
      </c>
      <c r="G40" s="24">
        <f>G41+G44</f>
        <v>-7400</v>
      </c>
      <c r="H40" s="24">
        <f>H41+H44</f>
        <v>19600</v>
      </c>
      <c r="I40" s="24">
        <f>I41+I44</f>
        <v>35400</v>
      </c>
      <c r="J40" s="24">
        <f>J41+J44</f>
        <v>35400</v>
      </c>
    </row>
    <row r="41" spans="1:10" s="25" customFormat="1" ht="12.75">
      <c r="A41" s="71"/>
      <c r="B41" s="22" t="s">
        <v>12</v>
      </c>
      <c r="C41" s="22" t="s">
        <v>13</v>
      </c>
      <c r="D41" s="24">
        <v>12000</v>
      </c>
      <c r="F41" s="24">
        <f aca="true" t="shared" si="4" ref="F41:H42">F42</f>
        <v>0</v>
      </c>
      <c r="G41" s="24">
        <f t="shared" si="4"/>
        <v>0</v>
      </c>
      <c r="H41" s="24">
        <f t="shared" si="4"/>
        <v>12000</v>
      </c>
      <c r="I41" s="24">
        <v>5000</v>
      </c>
      <c r="J41" s="24">
        <v>5000</v>
      </c>
    </row>
    <row r="42" spans="1:10" s="25" customFormat="1" ht="12.75">
      <c r="A42" s="71"/>
      <c r="B42" s="22" t="s">
        <v>30</v>
      </c>
      <c r="C42" s="22" t="s">
        <v>31</v>
      </c>
      <c r="D42" s="24">
        <v>12000</v>
      </c>
      <c r="F42" s="24">
        <f t="shared" si="4"/>
        <v>0</v>
      </c>
      <c r="G42" s="24">
        <f t="shared" si="4"/>
        <v>0</v>
      </c>
      <c r="H42" s="24">
        <f t="shared" si="4"/>
        <v>12000</v>
      </c>
      <c r="I42" s="24"/>
      <c r="J42" s="24"/>
    </row>
    <row r="43" spans="1:10" s="11" customFormat="1" ht="25.5">
      <c r="A43" s="72"/>
      <c r="B43" s="9" t="s">
        <v>40</v>
      </c>
      <c r="C43" s="9" t="s">
        <v>41</v>
      </c>
      <c r="D43" s="10">
        <v>12000</v>
      </c>
      <c r="F43" s="10">
        <v>0</v>
      </c>
      <c r="G43" s="10">
        <v>0</v>
      </c>
      <c r="H43" s="10">
        <v>12000</v>
      </c>
      <c r="I43" s="10"/>
      <c r="J43" s="10"/>
    </row>
    <row r="44" spans="1:10" s="25" customFormat="1" ht="25.5">
      <c r="A44" s="71"/>
      <c r="B44" s="22" t="s">
        <v>64</v>
      </c>
      <c r="C44" s="22" t="s">
        <v>65</v>
      </c>
      <c r="D44" s="24">
        <v>15000</v>
      </c>
      <c r="F44" s="24">
        <f aca="true" t="shared" si="5" ref="F44:H45">F45</f>
        <v>4560</v>
      </c>
      <c r="G44" s="24">
        <f t="shared" si="5"/>
        <v>-7400</v>
      </c>
      <c r="H44" s="24">
        <f t="shared" si="5"/>
        <v>7600</v>
      </c>
      <c r="I44" s="24">
        <v>30400</v>
      </c>
      <c r="J44" s="24">
        <v>30400</v>
      </c>
    </row>
    <row r="45" spans="1:10" s="25" customFormat="1" ht="25.5">
      <c r="A45" s="71"/>
      <c r="B45" s="22" t="s">
        <v>66</v>
      </c>
      <c r="C45" s="22" t="s">
        <v>67</v>
      </c>
      <c r="D45" s="24">
        <v>15000</v>
      </c>
      <c r="F45" s="24">
        <f t="shared" si="5"/>
        <v>4560</v>
      </c>
      <c r="G45" s="24">
        <f t="shared" si="5"/>
        <v>-7400</v>
      </c>
      <c r="H45" s="24">
        <f t="shared" si="5"/>
        <v>7600</v>
      </c>
      <c r="I45" s="24"/>
      <c r="J45" s="24"/>
    </row>
    <row r="46" spans="1:10" s="11" customFormat="1" ht="12.75">
      <c r="A46" s="72"/>
      <c r="B46" s="9" t="s">
        <v>68</v>
      </c>
      <c r="C46" s="9" t="s">
        <v>69</v>
      </c>
      <c r="D46" s="10">
        <v>15000</v>
      </c>
      <c r="F46" s="10">
        <v>4560</v>
      </c>
      <c r="G46" s="10">
        <f>H46-D46</f>
        <v>-7400</v>
      </c>
      <c r="H46" s="10">
        <v>7600</v>
      </c>
      <c r="I46" s="10"/>
      <c r="J46" s="10"/>
    </row>
    <row r="47" spans="1:10" s="19" customFormat="1" ht="25.5">
      <c r="A47" s="69"/>
      <c r="B47" s="49" t="s">
        <v>70</v>
      </c>
      <c r="C47" s="33" t="s">
        <v>71</v>
      </c>
      <c r="D47" s="34">
        <v>4739.11</v>
      </c>
      <c r="E47" s="35"/>
      <c r="F47" s="34">
        <f>F48+F68+F76+F85</f>
        <v>0</v>
      </c>
      <c r="G47" s="34">
        <f>G48+G68+G76+G85</f>
        <v>3290</v>
      </c>
      <c r="H47" s="34">
        <f>H48+H68+H76+H85</f>
        <v>8029.110000000001</v>
      </c>
      <c r="I47" s="34">
        <f>I48+I68+I76+I85</f>
        <v>3600</v>
      </c>
      <c r="J47" s="34">
        <f>J48+J68+J76+J85</f>
        <v>3600</v>
      </c>
    </row>
    <row r="48" spans="1:10" ht="12.75">
      <c r="A48" s="70"/>
      <c r="B48" s="50" t="s">
        <v>72</v>
      </c>
      <c r="C48" s="3" t="s">
        <v>73</v>
      </c>
      <c r="D48" s="4">
        <v>3139.11</v>
      </c>
      <c r="F48" s="4">
        <f>F49+F64</f>
        <v>0</v>
      </c>
      <c r="G48" s="4">
        <f>G49+G64</f>
        <v>0</v>
      </c>
      <c r="H48" s="4">
        <f>H49+H64</f>
        <v>3139.11</v>
      </c>
      <c r="I48" s="4">
        <f>I49+I64</f>
        <v>2000</v>
      </c>
      <c r="J48" s="4">
        <f>J49+J64</f>
        <v>2000</v>
      </c>
    </row>
    <row r="49" spans="1:10" s="25" customFormat="1" ht="12.75">
      <c r="A49" s="71"/>
      <c r="B49" s="22" t="s">
        <v>10</v>
      </c>
      <c r="C49" s="22" t="s">
        <v>11</v>
      </c>
      <c r="D49" s="24">
        <v>3139.11</v>
      </c>
      <c r="F49" s="24">
        <f>F50+F62</f>
        <v>0</v>
      </c>
      <c r="G49" s="24">
        <f>G50+G62</f>
        <v>-100</v>
      </c>
      <c r="H49" s="24">
        <f>H50+H62</f>
        <v>3039.11</v>
      </c>
      <c r="I49" s="24">
        <f>I50+I62</f>
        <v>2000</v>
      </c>
      <c r="J49" s="24">
        <f>J50+J62</f>
        <v>2000</v>
      </c>
    </row>
    <row r="50" spans="1:10" s="25" customFormat="1" ht="12.75">
      <c r="A50" s="71"/>
      <c r="B50" s="22" t="s">
        <v>12</v>
      </c>
      <c r="C50" s="22" t="s">
        <v>13</v>
      </c>
      <c r="D50" s="24">
        <v>3139.11</v>
      </c>
      <c r="F50" s="24">
        <f>F51+F53+F56+F59</f>
        <v>0</v>
      </c>
      <c r="G50" s="24">
        <f>G51+G53+G56+G59</f>
        <v>-110</v>
      </c>
      <c r="H50" s="24">
        <f>H51+H53+H56+H59</f>
        <v>3029.11</v>
      </c>
      <c r="I50" s="24">
        <v>2000</v>
      </c>
      <c r="J50" s="24">
        <v>2000</v>
      </c>
    </row>
    <row r="51" spans="1:10" s="25" customFormat="1" ht="12.75">
      <c r="A51" s="23"/>
      <c r="B51" s="28">
        <v>321</v>
      </c>
      <c r="C51" s="22" t="s">
        <v>15</v>
      </c>
      <c r="D51" s="24">
        <f>D52</f>
        <v>0</v>
      </c>
      <c r="E51" s="24">
        <f>E52</f>
        <v>0</v>
      </c>
      <c r="F51" s="24">
        <f>F52</f>
        <v>0</v>
      </c>
      <c r="G51" s="24">
        <f>G52</f>
        <v>1084</v>
      </c>
      <c r="H51" s="24">
        <f>H52</f>
        <v>1084</v>
      </c>
      <c r="I51" s="24"/>
      <c r="J51" s="24"/>
    </row>
    <row r="52" spans="1:10" s="11" customFormat="1" ht="12.75">
      <c r="A52" s="17"/>
      <c r="B52" s="21">
        <v>3211</v>
      </c>
      <c r="C52" s="9" t="s">
        <v>17</v>
      </c>
      <c r="D52" s="10">
        <v>0</v>
      </c>
      <c r="F52" s="10">
        <v>0</v>
      </c>
      <c r="G52" s="10">
        <f>H52-D52</f>
        <v>1084</v>
      </c>
      <c r="H52" s="10">
        <v>1084</v>
      </c>
      <c r="I52" s="10"/>
      <c r="J52" s="10"/>
    </row>
    <row r="53" spans="1:10" s="11" customFormat="1" ht="12.75">
      <c r="A53" s="72"/>
      <c r="B53" s="22" t="s">
        <v>20</v>
      </c>
      <c r="C53" s="22" t="s">
        <v>21</v>
      </c>
      <c r="D53" s="24">
        <v>500</v>
      </c>
      <c r="E53" s="25"/>
      <c r="F53" s="24"/>
      <c r="G53" s="24">
        <f>G54+G55</f>
        <v>1092</v>
      </c>
      <c r="H53" s="24">
        <f>H54+H55</f>
        <v>1592</v>
      </c>
      <c r="I53" s="24"/>
      <c r="J53" s="24"/>
    </row>
    <row r="54" spans="1:10" s="11" customFormat="1" ht="25.5">
      <c r="A54" s="72"/>
      <c r="B54" s="9" t="s">
        <v>22</v>
      </c>
      <c r="C54" s="9" t="s">
        <v>23</v>
      </c>
      <c r="D54" s="10">
        <v>500</v>
      </c>
      <c r="F54" s="10">
        <v>0</v>
      </c>
      <c r="G54" s="10">
        <f>H54-D54</f>
        <v>-200</v>
      </c>
      <c r="H54" s="10">
        <v>300</v>
      </c>
      <c r="I54" s="10"/>
      <c r="J54" s="10"/>
    </row>
    <row r="55" spans="1:10" s="11" customFormat="1" ht="12.75">
      <c r="A55" s="17"/>
      <c r="B55" s="21">
        <v>3223</v>
      </c>
      <c r="C55" s="9" t="s">
        <v>113</v>
      </c>
      <c r="D55" s="10">
        <v>0</v>
      </c>
      <c r="F55" s="10">
        <v>0</v>
      </c>
      <c r="G55" s="10">
        <f>H55-D55</f>
        <v>1292</v>
      </c>
      <c r="H55" s="10">
        <v>1292</v>
      </c>
      <c r="I55" s="10"/>
      <c r="J55" s="10"/>
    </row>
    <row r="56" spans="1:10" s="25" customFormat="1" ht="12.75">
      <c r="A56" s="71"/>
      <c r="B56" s="22" t="s">
        <v>30</v>
      </c>
      <c r="C56" s="22" t="s">
        <v>31</v>
      </c>
      <c r="D56" s="24">
        <v>2639.11</v>
      </c>
      <c r="F56" s="24"/>
      <c r="G56" s="24">
        <f>G57+G58</f>
        <v>-2293</v>
      </c>
      <c r="H56" s="24">
        <f>H57+H58</f>
        <v>346.11</v>
      </c>
      <c r="I56" s="24"/>
      <c r="J56" s="24"/>
    </row>
    <row r="57" spans="1:10" s="11" customFormat="1" ht="25.5">
      <c r="A57" s="73"/>
      <c r="B57" s="9" t="s">
        <v>34</v>
      </c>
      <c r="C57" s="9" t="s">
        <v>35</v>
      </c>
      <c r="D57" s="10">
        <v>2639.11</v>
      </c>
      <c r="F57" s="10">
        <v>0</v>
      </c>
      <c r="G57" s="10">
        <f>H57-D57</f>
        <v>-2639.11</v>
      </c>
      <c r="H57" s="10">
        <v>0</v>
      </c>
      <c r="I57" s="10"/>
      <c r="J57" s="10"/>
    </row>
    <row r="58" spans="1:10" s="25" customFormat="1" ht="12.75">
      <c r="A58" s="23"/>
      <c r="B58" s="52">
        <v>3239</v>
      </c>
      <c r="C58" s="9" t="s">
        <v>47</v>
      </c>
      <c r="D58" s="10">
        <v>0</v>
      </c>
      <c r="E58" s="26"/>
      <c r="F58" s="10">
        <v>0</v>
      </c>
      <c r="G58" s="10">
        <f>H58-D58</f>
        <v>346.11</v>
      </c>
      <c r="H58" s="10">
        <v>346.11</v>
      </c>
      <c r="I58" s="10"/>
      <c r="J58" s="10"/>
    </row>
    <row r="59" spans="1:10" s="25" customFormat="1" ht="12.75">
      <c r="A59" s="23"/>
      <c r="B59" s="27">
        <v>329</v>
      </c>
      <c r="C59" s="22" t="s">
        <v>49</v>
      </c>
      <c r="D59" s="24">
        <f>D60</f>
        <v>0</v>
      </c>
      <c r="E59" s="24">
        <f>E60</f>
        <v>0</v>
      </c>
      <c r="F59" s="24">
        <f>F60</f>
        <v>0</v>
      </c>
      <c r="G59" s="24">
        <f>G60</f>
        <v>7</v>
      </c>
      <c r="H59" s="24">
        <f>H60</f>
        <v>7</v>
      </c>
      <c r="I59" s="24"/>
      <c r="J59" s="24"/>
    </row>
    <row r="60" spans="1:10" s="11" customFormat="1" ht="12.75">
      <c r="A60" s="17"/>
      <c r="B60" s="18">
        <v>3296</v>
      </c>
      <c r="C60" s="9" t="s">
        <v>103</v>
      </c>
      <c r="D60" s="10">
        <v>0</v>
      </c>
      <c r="F60" s="10">
        <v>0</v>
      </c>
      <c r="G60" s="10">
        <f>H60-D60</f>
        <v>7</v>
      </c>
      <c r="H60" s="10">
        <v>7</v>
      </c>
      <c r="I60" s="10"/>
      <c r="J60" s="10"/>
    </row>
    <row r="61" spans="1:10" s="11" customFormat="1" ht="12.75">
      <c r="A61" s="17"/>
      <c r="B61" s="27">
        <v>34</v>
      </c>
      <c r="C61" s="22" t="s">
        <v>57</v>
      </c>
      <c r="D61" s="24">
        <f aca="true" t="shared" si="6" ref="D61:H62">D62</f>
        <v>0</v>
      </c>
      <c r="E61" s="24">
        <f t="shared" si="6"/>
        <v>0</v>
      </c>
      <c r="F61" s="24">
        <f t="shared" si="6"/>
        <v>0</v>
      </c>
      <c r="G61" s="24">
        <f t="shared" si="6"/>
        <v>10</v>
      </c>
      <c r="H61" s="24">
        <f t="shared" si="6"/>
        <v>10</v>
      </c>
      <c r="I61" s="24">
        <v>0</v>
      </c>
      <c r="J61" s="24">
        <v>0</v>
      </c>
    </row>
    <row r="62" spans="1:10" s="25" customFormat="1" ht="12.75">
      <c r="A62" s="23"/>
      <c r="B62" s="27">
        <v>343</v>
      </c>
      <c r="C62" s="22" t="s">
        <v>59</v>
      </c>
      <c r="D62" s="24">
        <f t="shared" si="6"/>
        <v>0</v>
      </c>
      <c r="E62" s="24">
        <f t="shared" si="6"/>
        <v>0</v>
      </c>
      <c r="F62" s="24">
        <f t="shared" si="6"/>
        <v>0</v>
      </c>
      <c r="G62" s="24">
        <f t="shared" si="6"/>
        <v>10</v>
      </c>
      <c r="H62" s="24">
        <f t="shared" si="6"/>
        <v>10</v>
      </c>
      <c r="I62" s="24"/>
      <c r="J62" s="24"/>
    </row>
    <row r="63" spans="1:10" s="11" customFormat="1" ht="12.75">
      <c r="A63" s="17"/>
      <c r="B63" s="18">
        <v>3433</v>
      </c>
      <c r="C63" s="9" t="s">
        <v>105</v>
      </c>
      <c r="D63" s="10">
        <v>0</v>
      </c>
      <c r="F63" s="10">
        <v>0</v>
      </c>
      <c r="G63" s="10">
        <f>H63-D63</f>
        <v>10</v>
      </c>
      <c r="H63" s="10">
        <v>10</v>
      </c>
      <c r="I63" s="10"/>
      <c r="J63" s="10"/>
    </row>
    <row r="64" spans="1:10" s="25" customFormat="1" ht="25.5">
      <c r="A64" s="23"/>
      <c r="B64" s="27">
        <v>4</v>
      </c>
      <c r="C64" s="22" t="s">
        <v>148</v>
      </c>
      <c r="D64" s="24">
        <f>D66</f>
        <v>0</v>
      </c>
      <c r="E64" s="24">
        <f>E66</f>
        <v>0</v>
      </c>
      <c r="F64" s="24">
        <f>F66</f>
        <v>0</v>
      </c>
      <c r="G64" s="24">
        <f>G66</f>
        <v>100</v>
      </c>
      <c r="H64" s="24">
        <f>H66</f>
        <v>100</v>
      </c>
      <c r="I64" s="24">
        <v>0</v>
      </c>
      <c r="J64" s="24">
        <v>0</v>
      </c>
    </row>
    <row r="65" spans="1:10" s="25" customFormat="1" ht="25.5">
      <c r="A65" s="23"/>
      <c r="B65" s="27">
        <v>42</v>
      </c>
      <c r="C65" s="22" t="s">
        <v>150</v>
      </c>
      <c r="D65" s="24"/>
      <c r="E65" s="24"/>
      <c r="F65" s="24"/>
      <c r="G65" s="24"/>
      <c r="H65" s="24">
        <f>H66</f>
        <v>100</v>
      </c>
      <c r="I65" s="24">
        <v>0</v>
      </c>
      <c r="J65" s="24">
        <v>0</v>
      </c>
    </row>
    <row r="66" spans="1:10" s="11" customFormat="1" ht="25.5">
      <c r="A66" s="17"/>
      <c r="B66" s="18">
        <v>424</v>
      </c>
      <c r="C66" s="9" t="s">
        <v>200</v>
      </c>
      <c r="D66" s="10">
        <f>D67</f>
        <v>0</v>
      </c>
      <c r="E66" s="10">
        <f>E67</f>
        <v>0</v>
      </c>
      <c r="F66" s="10">
        <f>F67</f>
        <v>0</v>
      </c>
      <c r="G66" s="10">
        <f>G67</f>
        <v>100</v>
      </c>
      <c r="H66" s="10">
        <f>H67</f>
        <v>100</v>
      </c>
      <c r="I66" s="10"/>
      <c r="J66" s="10"/>
    </row>
    <row r="67" spans="1:10" s="11" customFormat="1" ht="12.75">
      <c r="A67" s="17"/>
      <c r="B67" s="18">
        <v>4241</v>
      </c>
      <c r="C67" s="9" t="s">
        <v>189</v>
      </c>
      <c r="D67" s="10">
        <v>0</v>
      </c>
      <c r="F67" s="10">
        <v>0</v>
      </c>
      <c r="G67" s="10">
        <f>H67-D67</f>
        <v>100</v>
      </c>
      <c r="H67" s="10">
        <v>100</v>
      </c>
      <c r="I67" s="10"/>
      <c r="J67" s="10"/>
    </row>
    <row r="68" spans="1:10" ht="12.75">
      <c r="A68" s="70"/>
      <c r="B68" s="50" t="s">
        <v>74</v>
      </c>
      <c r="C68" s="3" t="s">
        <v>75</v>
      </c>
      <c r="D68" s="4">
        <v>100</v>
      </c>
      <c r="F68" s="4">
        <f aca="true" t="shared" si="7" ref="F68:J70">F69</f>
        <v>0</v>
      </c>
      <c r="G68" s="4">
        <f t="shared" si="7"/>
        <v>2290</v>
      </c>
      <c r="H68" s="4">
        <f t="shared" si="7"/>
        <v>2390</v>
      </c>
      <c r="I68" s="4">
        <f t="shared" si="7"/>
        <v>100</v>
      </c>
      <c r="J68" s="4">
        <f t="shared" si="7"/>
        <v>100</v>
      </c>
    </row>
    <row r="69" spans="1:10" s="25" customFormat="1" ht="12.75">
      <c r="A69" s="71"/>
      <c r="B69" s="22" t="s">
        <v>10</v>
      </c>
      <c r="C69" s="22" t="s">
        <v>11</v>
      </c>
      <c r="D69" s="24">
        <v>100</v>
      </c>
      <c r="F69" s="24">
        <f t="shared" si="7"/>
        <v>0</v>
      </c>
      <c r="G69" s="24">
        <f t="shared" si="7"/>
        <v>2290</v>
      </c>
      <c r="H69" s="24">
        <f t="shared" si="7"/>
        <v>2390</v>
      </c>
      <c r="I69" s="24">
        <f t="shared" si="7"/>
        <v>100</v>
      </c>
      <c r="J69" s="24">
        <f t="shared" si="7"/>
        <v>100</v>
      </c>
    </row>
    <row r="70" spans="1:10" s="25" customFormat="1" ht="12.75">
      <c r="A70" s="71"/>
      <c r="B70" s="22" t="s">
        <v>12</v>
      </c>
      <c r="C70" s="22" t="s">
        <v>13</v>
      </c>
      <c r="D70" s="24">
        <v>100</v>
      </c>
      <c r="F70" s="24">
        <f t="shared" si="7"/>
        <v>0</v>
      </c>
      <c r="G70" s="24">
        <f t="shared" si="7"/>
        <v>2290</v>
      </c>
      <c r="H70" s="24">
        <f t="shared" si="7"/>
        <v>2390</v>
      </c>
      <c r="I70" s="24">
        <v>100</v>
      </c>
      <c r="J70" s="24">
        <v>100</v>
      </c>
    </row>
    <row r="71" spans="1:10" s="25" customFormat="1" ht="12.75">
      <c r="A71" s="71"/>
      <c r="B71" s="22" t="s">
        <v>30</v>
      </c>
      <c r="C71" s="22" t="s">
        <v>31</v>
      </c>
      <c r="D71" s="24">
        <v>100</v>
      </c>
      <c r="F71" s="24">
        <f>SUM(F72:F75)</f>
        <v>0</v>
      </c>
      <c r="G71" s="24">
        <f>SUM(G72:G75)</f>
        <v>2290</v>
      </c>
      <c r="H71" s="24">
        <f>SUM(H72:H75)</f>
        <v>2390</v>
      </c>
      <c r="I71" s="24"/>
      <c r="J71" s="24"/>
    </row>
    <row r="72" spans="1:10" s="11" customFormat="1" ht="12.75">
      <c r="A72" s="17"/>
      <c r="B72" s="21">
        <v>3234</v>
      </c>
      <c r="C72" s="9" t="s">
        <v>37</v>
      </c>
      <c r="D72" s="10">
        <v>0</v>
      </c>
      <c r="F72" s="10">
        <v>0</v>
      </c>
      <c r="G72" s="10">
        <f>H72-D72</f>
        <v>840</v>
      </c>
      <c r="H72" s="10">
        <v>840</v>
      </c>
      <c r="I72" s="10"/>
      <c r="J72" s="10"/>
    </row>
    <row r="73" spans="1:10" s="11" customFormat="1" ht="12.75">
      <c r="A73" s="72"/>
      <c r="B73" s="41" t="s">
        <v>42</v>
      </c>
      <c r="C73" s="9" t="s">
        <v>43</v>
      </c>
      <c r="D73" s="10">
        <v>100</v>
      </c>
      <c r="F73" s="10">
        <v>0</v>
      </c>
      <c r="G73" s="10">
        <f>H73-D73</f>
        <v>-100</v>
      </c>
      <c r="H73" s="10">
        <v>0</v>
      </c>
      <c r="I73" s="10"/>
      <c r="J73" s="10"/>
    </row>
    <row r="74" spans="1:10" s="11" customFormat="1" ht="12.75">
      <c r="A74" s="17"/>
      <c r="B74" s="21">
        <v>3238</v>
      </c>
      <c r="C74" s="9" t="s">
        <v>45</v>
      </c>
      <c r="D74" s="10">
        <v>0</v>
      </c>
      <c r="F74" s="10">
        <v>0</v>
      </c>
      <c r="G74" s="10">
        <f>H74-D74</f>
        <v>575</v>
      </c>
      <c r="H74" s="10">
        <v>575</v>
      </c>
      <c r="I74" s="10"/>
      <c r="J74" s="10"/>
    </row>
    <row r="75" spans="1:10" s="11" customFormat="1" ht="12.75">
      <c r="A75" s="17"/>
      <c r="B75" s="21">
        <v>3239</v>
      </c>
      <c r="C75" s="9" t="s">
        <v>47</v>
      </c>
      <c r="D75" s="10">
        <v>0</v>
      </c>
      <c r="F75" s="10">
        <v>0</v>
      </c>
      <c r="G75" s="10">
        <f>H75-D75</f>
        <v>975</v>
      </c>
      <c r="H75" s="10">
        <v>975</v>
      </c>
      <c r="I75" s="10"/>
      <c r="J75" s="10"/>
    </row>
    <row r="76" spans="1:10" ht="12.75">
      <c r="A76" s="70"/>
      <c r="B76" s="50" t="s">
        <v>76</v>
      </c>
      <c r="C76" s="3" t="s">
        <v>77</v>
      </c>
      <c r="D76" s="4">
        <v>1000</v>
      </c>
      <c r="F76" s="4">
        <f aca="true" t="shared" si="8" ref="F76:J77">F77</f>
        <v>0</v>
      </c>
      <c r="G76" s="4">
        <f t="shared" si="8"/>
        <v>1000</v>
      </c>
      <c r="H76" s="4">
        <f t="shared" si="8"/>
        <v>2000</v>
      </c>
      <c r="I76" s="4">
        <f t="shared" si="8"/>
        <v>1000</v>
      </c>
      <c r="J76" s="4">
        <f t="shared" si="8"/>
        <v>1000</v>
      </c>
    </row>
    <row r="77" spans="1:10" s="25" customFormat="1" ht="12.75">
      <c r="A77" s="71"/>
      <c r="B77" s="22" t="s">
        <v>10</v>
      </c>
      <c r="C77" s="22" t="s">
        <v>11</v>
      </c>
      <c r="D77" s="24">
        <v>1000</v>
      </c>
      <c r="F77" s="24">
        <f t="shared" si="8"/>
        <v>0</v>
      </c>
      <c r="G77" s="24">
        <f t="shared" si="8"/>
        <v>1000</v>
      </c>
      <c r="H77" s="24">
        <f t="shared" si="8"/>
        <v>2000</v>
      </c>
      <c r="I77" s="24">
        <f t="shared" si="8"/>
        <v>1000</v>
      </c>
      <c r="J77" s="24">
        <f t="shared" si="8"/>
        <v>1000</v>
      </c>
    </row>
    <row r="78" spans="1:10" s="25" customFormat="1" ht="12.75">
      <c r="A78" s="71"/>
      <c r="B78" s="22" t="s">
        <v>12</v>
      </c>
      <c r="C78" s="22" t="s">
        <v>13</v>
      </c>
      <c r="D78" s="24">
        <v>1000</v>
      </c>
      <c r="F78" s="24">
        <f>F79+F81+F83</f>
        <v>0</v>
      </c>
      <c r="G78" s="24">
        <f>G79+G81+G83</f>
        <v>1000</v>
      </c>
      <c r="H78" s="24">
        <f>H79+H81+H83</f>
        <v>2000</v>
      </c>
      <c r="I78" s="24">
        <v>1000</v>
      </c>
      <c r="J78" s="24">
        <v>1000</v>
      </c>
    </row>
    <row r="79" spans="1:10" s="25" customFormat="1" ht="12.75">
      <c r="A79" s="23"/>
      <c r="B79" s="27">
        <v>322</v>
      </c>
      <c r="C79" s="22" t="s">
        <v>21</v>
      </c>
      <c r="D79" s="24"/>
      <c r="F79" s="24">
        <f>F80</f>
        <v>0</v>
      </c>
      <c r="G79" s="24">
        <f>G80</f>
        <v>1500</v>
      </c>
      <c r="H79" s="24">
        <f>H80</f>
        <v>1500</v>
      </c>
      <c r="I79" s="24"/>
      <c r="J79" s="24"/>
    </row>
    <row r="80" spans="1:10" s="11" customFormat="1" ht="25.5">
      <c r="A80" s="17"/>
      <c r="B80" s="18">
        <v>3221</v>
      </c>
      <c r="C80" s="9" t="s">
        <v>23</v>
      </c>
      <c r="D80" s="10"/>
      <c r="F80" s="10">
        <v>0</v>
      </c>
      <c r="G80" s="10">
        <f>H80-F80</f>
        <v>1500</v>
      </c>
      <c r="H80" s="10">
        <v>1500</v>
      </c>
      <c r="I80" s="10"/>
      <c r="J80" s="10"/>
    </row>
    <row r="81" spans="1:10" s="25" customFormat="1" ht="12.75">
      <c r="A81" s="71"/>
      <c r="B81" s="22" t="s">
        <v>30</v>
      </c>
      <c r="C81" s="22" t="s">
        <v>31</v>
      </c>
      <c r="D81" s="24">
        <v>500</v>
      </c>
      <c r="F81" s="24">
        <f>F82</f>
        <v>0</v>
      </c>
      <c r="G81" s="24">
        <f>G82</f>
        <v>-500</v>
      </c>
      <c r="H81" s="24">
        <f>H82</f>
        <v>0</v>
      </c>
      <c r="I81" s="24"/>
      <c r="J81" s="24"/>
    </row>
    <row r="82" spans="1:10" s="11" customFormat="1" ht="25.5">
      <c r="A82" s="72"/>
      <c r="B82" s="9" t="s">
        <v>34</v>
      </c>
      <c r="C82" s="9" t="s">
        <v>35</v>
      </c>
      <c r="D82" s="10">
        <v>500</v>
      </c>
      <c r="F82" s="10">
        <v>0</v>
      </c>
      <c r="G82" s="10">
        <v>-500</v>
      </c>
      <c r="H82" s="10">
        <v>0</v>
      </c>
      <c r="I82" s="10"/>
      <c r="J82" s="10"/>
    </row>
    <row r="83" spans="1:10" s="25" customFormat="1" ht="12.75">
      <c r="A83" s="71"/>
      <c r="B83" s="22" t="s">
        <v>48</v>
      </c>
      <c r="C83" s="22" t="s">
        <v>49</v>
      </c>
      <c r="D83" s="24">
        <v>500</v>
      </c>
      <c r="F83" s="24">
        <f>F84</f>
        <v>0</v>
      </c>
      <c r="G83" s="24">
        <f>G84</f>
        <v>0</v>
      </c>
      <c r="H83" s="24">
        <f>H84</f>
        <v>500</v>
      </c>
      <c r="I83" s="24"/>
      <c r="J83" s="24"/>
    </row>
    <row r="84" spans="1:10" s="11" customFormat="1" ht="25.5">
      <c r="A84" s="72"/>
      <c r="B84" s="9" t="s">
        <v>54</v>
      </c>
      <c r="C84" s="9" t="s">
        <v>55</v>
      </c>
      <c r="D84" s="10">
        <v>500</v>
      </c>
      <c r="F84" s="10">
        <v>0</v>
      </c>
      <c r="G84" s="10">
        <f>H84-D84</f>
        <v>0</v>
      </c>
      <c r="H84" s="10">
        <v>500</v>
      </c>
      <c r="I84" s="10"/>
      <c r="J84" s="10"/>
    </row>
    <row r="85" spans="1:10" ht="25.5">
      <c r="A85" s="70"/>
      <c r="B85" s="50" t="s">
        <v>78</v>
      </c>
      <c r="C85" s="3" t="s">
        <v>79</v>
      </c>
      <c r="D85" s="4">
        <v>500</v>
      </c>
      <c r="F85" s="4">
        <f aca="true" t="shared" si="9" ref="F85:J88">F86</f>
        <v>0</v>
      </c>
      <c r="G85" s="4">
        <f t="shared" si="9"/>
        <v>0</v>
      </c>
      <c r="H85" s="4">
        <f t="shared" si="9"/>
        <v>500</v>
      </c>
      <c r="I85" s="4">
        <f t="shared" si="9"/>
        <v>500</v>
      </c>
      <c r="J85" s="4">
        <f t="shared" si="9"/>
        <v>500</v>
      </c>
    </row>
    <row r="86" spans="1:10" s="25" customFormat="1" ht="12.75">
      <c r="A86" s="71"/>
      <c r="B86" s="22" t="s">
        <v>10</v>
      </c>
      <c r="C86" s="22" t="s">
        <v>11</v>
      </c>
      <c r="D86" s="24">
        <v>500</v>
      </c>
      <c r="F86" s="24">
        <f t="shared" si="9"/>
        <v>0</v>
      </c>
      <c r="G86" s="24">
        <f t="shared" si="9"/>
        <v>0</v>
      </c>
      <c r="H86" s="24">
        <f t="shared" si="9"/>
        <v>500</v>
      </c>
      <c r="I86" s="24">
        <f t="shared" si="9"/>
        <v>500</v>
      </c>
      <c r="J86" s="24">
        <f t="shared" si="9"/>
        <v>500</v>
      </c>
    </row>
    <row r="87" spans="1:10" s="25" customFormat="1" ht="12.75">
      <c r="A87" s="71"/>
      <c r="B87" s="22" t="s">
        <v>12</v>
      </c>
      <c r="C87" s="22" t="s">
        <v>13</v>
      </c>
      <c r="D87" s="24">
        <v>500</v>
      </c>
      <c r="F87" s="24">
        <f t="shared" si="9"/>
        <v>0</v>
      </c>
      <c r="G87" s="24">
        <f t="shared" si="9"/>
        <v>0</v>
      </c>
      <c r="H87" s="24">
        <f t="shared" si="9"/>
        <v>500</v>
      </c>
      <c r="I87" s="24">
        <v>500</v>
      </c>
      <c r="J87" s="24">
        <v>500</v>
      </c>
    </row>
    <row r="88" spans="1:10" s="25" customFormat="1" ht="12.75">
      <c r="A88" s="71"/>
      <c r="B88" s="22" t="s">
        <v>30</v>
      </c>
      <c r="C88" s="22" t="s">
        <v>31</v>
      </c>
      <c r="D88" s="24">
        <v>500</v>
      </c>
      <c r="F88" s="24">
        <f t="shared" si="9"/>
        <v>0</v>
      </c>
      <c r="G88" s="24">
        <f t="shared" si="9"/>
        <v>0</v>
      </c>
      <c r="H88" s="24">
        <f t="shared" si="9"/>
        <v>500</v>
      </c>
      <c r="I88" s="24"/>
      <c r="J88" s="24"/>
    </row>
    <row r="89" spans="1:10" s="11" customFormat="1" ht="25.5">
      <c r="A89" s="72"/>
      <c r="B89" s="9" t="s">
        <v>34</v>
      </c>
      <c r="C89" s="9" t="s">
        <v>35</v>
      </c>
      <c r="D89" s="10">
        <v>500</v>
      </c>
      <c r="F89" s="10">
        <v>0</v>
      </c>
      <c r="G89" s="10">
        <f>H89-D89</f>
        <v>0</v>
      </c>
      <c r="H89" s="10">
        <v>500</v>
      </c>
      <c r="I89" s="10"/>
      <c r="J89" s="10"/>
    </row>
    <row r="90" spans="1:10" s="19" customFormat="1" ht="25.5">
      <c r="A90" s="69"/>
      <c r="B90" s="49" t="s">
        <v>80</v>
      </c>
      <c r="C90" s="33" t="s">
        <v>81</v>
      </c>
      <c r="D90" s="34">
        <v>3300500</v>
      </c>
      <c r="E90" s="35"/>
      <c r="F90" s="34">
        <f aca="true" t="shared" si="10" ref="F90:J91">F91</f>
        <v>1310645.27</v>
      </c>
      <c r="G90" s="34">
        <f t="shared" si="10"/>
        <v>1050</v>
      </c>
      <c r="H90" s="34">
        <f t="shared" si="10"/>
        <v>3301550</v>
      </c>
      <c r="I90" s="34">
        <f t="shared" si="10"/>
        <v>3300500</v>
      </c>
      <c r="J90" s="34">
        <f t="shared" si="10"/>
        <v>3300500</v>
      </c>
    </row>
    <row r="91" spans="1:10" ht="25.5">
      <c r="A91" s="70"/>
      <c r="B91" s="50" t="s">
        <v>82</v>
      </c>
      <c r="C91" s="3" t="s">
        <v>83</v>
      </c>
      <c r="D91" s="4">
        <v>3300500</v>
      </c>
      <c r="F91" s="4">
        <f t="shared" si="10"/>
        <v>1310645.27</v>
      </c>
      <c r="G91" s="4">
        <f t="shared" si="10"/>
        <v>1050</v>
      </c>
      <c r="H91" s="4">
        <f t="shared" si="10"/>
        <v>3301550</v>
      </c>
      <c r="I91" s="4">
        <f t="shared" si="10"/>
        <v>3300500</v>
      </c>
      <c r="J91" s="4">
        <f t="shared" si="10"/>
        <v>3300500</v>
      </c>
    </row>
    <row r="92" spans="1:10" s="25" customFormat="1" ht="12.75">
      <c r="A92" s="71"/>
      <c r="B92" s="22" t="s">
        <v>10</v>
      </c>
      <c r="C92" s="22" t="s">
        <v>11</v>
      </c>
      <c r="D92" s="24">
        <v>3300500</v>
      </c>
      <c r="F92" s="24">
        <f>F93+F102+F110</f>
        <v>1310645.27</v>
      </c>
      <c r="G92" s="24">
        <f>G93+G102+G110</f>
        <v>1050</v>
      </c>
      <c r="H92" s="24">
        <f>H93+H102+H110</f>
        <v>3301550</v>
      </c>
      <c r="I92" s="24">
        <f>I93+I102+I110</f>
        <v>3300500</v>
      </c>
      <c r="J92" s="24">
        <f>J93+J102+J110</f>
        <v>3300500</v>
      </c>
    </row>
    <row r="93" spans="1:10" s="25" customFormat="1" ht="12.75">
      <c r="A93" s="71"/>
      <c r="B93" s="22" t="s">
        <v>84</v>
      </c>
      <c r="C93" s="22" t="s">
        <v>85</v>
      </c>
      <c r="D93" s="24">
        <v>3097300</v>
      </c>
      <c r="F93" s="24">
        <f>F94+F97+F99</f>
        <v>1223003</v>
      </c>
      <c r="G93" s="24">
        <f>G94+G97+G99</f>
        <v>-16050</v>
      </c>
      <c r="H93" s="24">
        <f>H94+H97+H99</f>
        <v>3081250</v>
      </c>
      <c r="I93" s="24">
        <v>3097300</v>
      </c>
      <c r="J93" s="24">
        <v>3097300</v>
      </c>
    </row>
    <row r="94" spans="1:10" s="25" customFormat="1" ht="12.75">
      <c r="A94" s="71"/>
      <c r="B94" s="22" t="s">
        <v>86</v>
      </c>
      <c r="C94" s="22" t="s">
        <v>87</v>
      </c>
      <c r="D94" s="24">
        <v>2535500</v>
      </c>
      <c r="F94" s="24">
        <f>F95+F96</f>
        <v>1037245.58</v>
      </c>
      <c r="G94" s="24">
        <f>G95+G96</f>
        <v>-2700</v>
      </c>
      <c r="H94" s="24">
        <f>H95+H96</f>
        <v>2532800</v>
      </c>
      <c r="I94" s="24"/>
      <c r="J94" s="24"/>
    </row>
    <row r="95" spans="1:10" s="11" customFormat="1" ht="12.75">
      <c r="A95" s="72"/>
      <c r="B95" s="9" t="s">
        <v>88</v>
      </c>
      <c r="C95" s="9" t="s">
        <v>89</v>
      </c>
      <c r="D95" s="10">
        <v>2525000</v>
      </c>
      <c r="F95" s="10">
        <v>1031092.88</v>
      </c>
      <c r="G95" s="10">
        <f>H95-D95</f>
        <v>0</v>
      </c>
      <c r="H95" s="10">
        <v>2525000</v>
      </c>
      <c r="I95" s="10"/>
      <c r="J95" s="10"/>
    </row>
    <row r="96" spans="1:10" s="11" customFormat="1" ht="25.5">
      <c r="A96" s="72"/>
      <c r="B96" s="9" t="s">
        <v>88</v>
      </c>
      <c r="C96" s="9" t="s">
        <v>90</v>
      </c>
      <c r="D96" s="10">
        <v>10500</v>
      </c>
      <c r="F96" s="10">
        <v>6152.7</v>
      </c>
      <c r="G96" s="10">
        <f>H96-D96</f>
        <v>-2700</v>
      </c>
      <c r="H96" s="10">
        <v>7800</v>
      </c>
      <c r="I96" s="10"/>
      <c r="J96" s="10"/>
    </row>
    <row r="97" spans="1:10" s="25" customFormat="1" ht="12.75">
      <c r="A97" s="71"/>
      <c r="B97" s="22" t="s">
        <v>91</v>
      </c>
      <c r="C97" s="22" t="s">
        <v>92</v>
      </c>
      <c r="D97" s="24">
        <v>125000</v>
      </c>
      <c r="F97" s="24">
        <f>F98</f>
        <v>15242.54</v>
      </c>
      <c r="G97" s="24">
        <f>G98</f>
        <v>6250</v>
      </c>
      <c r="H97" s="24">
        <f>H98</f>
        <v>131250</v>
      </c>
      <c r="I97" s="24"/>
      <c r="J97" s="24"/>
    </row>
    <row r="98" spans="1:10" s="11" customFormat="1" ht="12.75">
      <c r="A98" s="72"/>
      <c r="B98" s="9" t="s">
        <v>93</v>
      </c>
      <c r="C98" s="9" t="s">
        <v>92</v>
      </c>
      <c r="D98" s="10">
        <v>125000</v>
      </c>
      <c r="F98" s="10">
        <v>15242.54</v>
      </c>
      <c r="G98" s="10">
        <f>H98-D98</f>
        <v>6250</v>
      </c>
      <c r="H98" s="10">
        <v>131250</v>
      </c>
      <c r="I98" s="10"/>
      <c r="J98" s="10"/>
    </row>
    <row r="99" spans="1:10" s="25" customFormat="1" ht="12.75">
      <c r="A99" s="71"/>
      <c r="B99" s="22" t="s">
        <v>94</v>
      </c>
      <c r="C99" s="22" t="s">
        <v>95</v>
      </c>
      <c r="D99" s="24">
        <v>436800</v>
      </c>
      <c r="F99" s="24">
        <f>F100+F101</f>
        <v>170514.88</v>
      </c>
      <c r="G99" s="24">
        <f>G100+G101</f>
        <v>-19600</v>
      </c>
      <c r="H99" s="24">
        <f>H100+H101</f>
        <v>417200</v>
      </c>
      <c r="I99" s="24"/>
      <c r="J99" s="24"/>
    </row>
    <row r="100" spans="1:10" s="11" customFormat="1" ht="25.5">
      <c r="A100" s="72"/>
      <c r="B100" s="9" t="s">
        <v>96</v>
      </c>
      <c r="C100" s="9" t="s">
        <v>97</v>
      </c>
      <c r="D100" s="10">
        <v>435000</v>
      </c>
      <c r="F100" s="10">
        <v>170410.35</v>
      </c>
      <c r="G100" s="10">
        <f>H100-D100</f>
        <v>-18000</v>
      </c>
      <c r="H100" s="10">
        <v>417000</v>
      </c>
      <c r="I100" s="10"/>
      <c r="J100" s="10"/>
    </row>
    <row r="101" spans="1:10" s="11" customFormat="1" ht="25.5">
      <c r="A101" s="72"/>
      <c r="B101" s="9" t="s">
        <v>98</v>
      </c>
      <c r="C101" s="9" t="s">
        <v>99</v>
      </c>
      <c r="D101" s="10">
        <v>1800</v>
      </c>
      <c r="F101" s="10">
        <v>104.53</v>
      </c>
      <c r="G101" s="10">
        <f>H101-D101</f>
        <v>-1600</v>
      </c>
      <c r="H101" s="10">
        <v>200</v>
      </c>
      <c r="I101" s="10"/>
      <c r="J101" s="10"/>
    </row>
    <row r="102" spans="1:10" s="25" customFormat="1" ht="12.75">
      <c r="A102" s="71"/>
      <c r="B102" s="22" t="s">
        <v>12</v>
      </c>
      <c r="C102" s="22" t="s">
        <v>13</v>
      </c>
      <c r="D102" s="24">
        <v>199000</v>
      </c>
      <c r="F102" s="24">
        <f>F103+F105+F107</f>
        <v>85354.73</v>
      </c>
      <c r="G102" s="24">
        <f>G103+G105+G107</f>
        <v>18300</v>
      </c>
      <c r="H102" s="24">
        <f>H103+H105+H107</f>
        <v>217300</v>
      </c>
      <c r="I102" s="24">
        <v>199000</v>
      </c>
      <c r="J102" s="24">
        <v>199000</v>
      </c>
    </row>
    <row r="103" spans="1:10" s="25" customFormat="1" ht="12.75">
      <c r="A103" s="71"/>
      <c r="B103" s="22" t="s">
        <v>14</v>
      </c>
      <c r="C103" s="22" t="s">
        <v>15</v>
      </c>
      <c r="D103" s="24">
        <v>190000</v>
      </c>
      <c r="F103" s="24">
        <f>F104</f>
        <v>81292.73</v>
      </c>
      <c r="G103" s="24">
        <f>G104</f>
        <v>10000</v>
      </c>
      <c r="H103" s="24">
        <f>H104</f>
        <v>200000</v>
      </c>
      <c r="I103" s="24"/>
      <c r="J103" s="24"/>
    </row>
    <row r="104" spans="1:10" s="11" customFormat="1" ht="25.5">
      <c r="A104" s="72"/>
      <c r="B104" s="9" t="s">
        <v>100</v>
      </c>
      <c r="C104" s="9" t="s">
        <v>101</v>
      </c>
      <c r="D104" s="10">
        <v>190000</v>
      </c>
      <c r="F104" s="10">
        <v>81292.73</v>
      </c>
      <c r="G104" s="10">
        <f>H104-D104</f>
        <v>10000</v>
      </c>
      <c r="H104" s="10">
        <v>200000</v>
      </c>
      <c r="I104" s="10"/>
      <c r="J104" s="10"/>
    </row>
    <row r="105" spans="1:10" s="25" customFormat="1" ht="12.75">
      <c r="A105" s="23"/>
      <c r="B105" s="29">
        <v>323</v>
      </c>
      <c r="C105" s="22"/>
      <c r="D105" s="24">
        <f>D106</f>
        <v>0</v>
      </c>
      <c r="E105" s="24">
        <f>E106</f>
        <v>0</v>
      </c>
      <c r="F105" s="24">
        <f>F106</f>
        <v>0</v>
      </c>
      <c r="G105" s="24">
        <f>G106</f>
        <v>1050</v>
      </c>
      <c r="H105" s="24">
        <f>H106</f>
        <v>1050</v>
      </c>
      <c r="I105" s="24"/>
      <c r="J105" s="24"/>
    </row>
    <row r="106" spans="1:10" s="11" customFormat="1" ht="25.5">
      <c r="A106" s="17"/>
      <c r="B106" s="20">
        <v>3236</v>
      </c>
      <c r="C106" s="9" t="s">
        <v>41</v>
      </c>
      <c r="D106" s="10">
        <v>0</v>
      </c>
      <c r="F106" s="10"/>
      <c r="G106" s="10">
        <f>H106-D106</f>
        <v>1050</v>
      </c>
      <c r="H106" s="10">
        <v>1050</v>
      </c>
      <c r="I106" s="10"/>
      <c r="J106" s="10"/>
    </row>
    <row r="107" spans="1:10" s="25" customFormat="1" ht="12.75">
      <c r="A107" s="71"/>
      <c r="B107" s="28" t="s">
        <v>48</v>
      </c>
      <c r="C107" s="22" t="s">
        <v>49</v>
      </c>
      <c r="D107" s="24">
        <v>9000</v>
      </c>
      <c r="F107" s="24">
        <f>F108+F109</f>
        <v>4062</v>
      </c>
      <c r="G107" s="24">
        <f>G108+G109</f>
        <v>7250</v>
      </c>
      <c r="H107" s="24">
        <f>H108+H109</f>
        <v>16250</v>
      </c>
      <c r="I107" s="24"/>
      <c r="J107" s="24"/>
    </row>
    <row r="108" spans="1:10" s="11" customFormat="1" ht="12.75">
      <c r="A108" s="17"/>
      <c r="B108" s="21">
        <v>3295</v>
      </c>
      <c r="C108" s="9" t="s">
        <v>201</v>
      </c>
      <c r="D108" s="10"/>
      <c r="F108" s="10"/>
      <c r="G108" s="10">
        <f>H108-D108</f>
        <v>11250</v>
      </c>
      <c r="H108" s="10">
        <v>11250</v>
      </c>
      <c r="I108" s="10"/>
      <c r="J108" s="10"/>
    </row>
    <row r="109" spans="1:10" s="11" customFormat="1" ht="12.75">
      <c r="A109" s="72"/>
      <c r="B109" s="9" t="s">
        <v>102</v>
      </c>
      <c r="C109" s="9" t="s">
        <v>103</v>
      </c>
      <c r="D109" s="10">
        <v>9000</v>
      </c>
      <c r="F109" s="10">
        <v>4062</v>
      </c>
      <c r="G109" s="10">
        <f>H109-D109</f>
        <v>-4000</v>
      </c>
      <c r="H109" s="10">
        <v>5000</v>
      </c>
      <c r="I109" s="10"/>
      <c r="J109" s="10"/>
    </row>
    <row r="110" spans="1:10" s="25" customFormat="1" ht="12.75">
      <c r="A110" s="71"/>
      <c r="B110" s="22" t="s">
        <v>56</v>
      </c>
      <c r="C110" s="22" t="s">
        <v>57</v>
      </c>
      <c r="D110" s="24">
        <v>4200</v>
      </c>
      <c r="F110" s="24">
        <f aca="true" t="shared" si="11" ref="F110:H111">F111</f>
        <v>2287.54</v>
      </c>
      <c r="G110" s="24">
        <f t="shared" si="11"/>
        <v>-1200</v>
      </c>
      <c r="H110" s="24">
        <f t="shared" si="11"/>
        <v>3000</v>
      </c>
      <c r="I110" s="24">
        <v>4200</v>
      </c>
      <c r="J110" s="24">
        <v>4200</v>
      </c>
    </row>
    <row r="111" spans="1:10" s="25" customFormat="1" ht="12.75">
      <c r="A111" s="71"/>
      <c r="B111" s="22" t="s">
        <v>58</v>
      </c>
      <c r="C111" s="22" t="s">
        <v>59</v>
      </c>
      <c r="D111" s="24">
        <v>4200</v>
      </c>
      <c r="F111" s="24">
        <f t="shared" si="11"/>
        <v>2287.54</v>
      </c>
      <c r="G111" s="24">
        <f t="shared" si="11"/>
        <v>-1200</v>
      </c>
      <c r="H111" s="24">
        <f t="shared" si="11"/>
        <v>3000</v>
      </c>
      <c r="I111" s="24"/>
      <c r="J111" s="24"/>
    </row>
    <row r="112" spans="1:10" s="11" customFormat="1" ht="12.75">
      <c r="A112" s="72"/>
      <c r="B112" s="9" t="s">
        <v>104</v>
      </c>
      <c r="C112" s="9" t="s">
        <v>105</v>
      </c>
      <c r="D112" s="10">
        <v>4200</v>
      </c>
      <c r="F112" s="10">
        <v>2287.54</v>
      </c>
      <c r="G112" s="10">
        <f>H112-D112</f>
        <v>-1200</v>
      </c>
      <c r="H112" s="10">
        <v>3000</v>
      </c>
      <c r="I112" s="10"/>
      <c r="J112" s="10"/>
    </row>
    <row r="113" spans="1:10" s="19" customFormat="1" ht="25.5">
      <c r="A113" s="68"/>
      <c r="B113" s="47" t="s">
        <v>106</v>
      </c>
      <c r="C113" s="30" t="s">
        <v>107</v>
      </c>
      <c r="D113" s="31">
        <v>95500</v>
      </c>
      <c r="E113" s="32"/>
      <c r="F113" s="31">
        <f aca="true" t="shared" si="12" ref="F113:J114">F114</f>
        <v>78378.33</v>
      </c>
      <c r="G113" s="31">
        <f t="shared" si="12"/>
        <v>35272</v>
      </c>
      <c r="H113" s="31">
        <f t="shared" si="12"/>
        <v>130772</v>
      </c>
      <c r="I113" s="31">
        <f t="shared" si="12"/>
        <v>94782.59</v>
      </c>
      <c r="J113" s="31">
        <f t="shared" si="12"/>
        <v>94782.59</v>
      </c>
    </row>
    <row r="114" spans="1:10" s="19" customFormat="1" ht="25.5">
      <c r="A114" s="69"/>
      <c r="B114" s="49" t="s">
        <v>108</v>
      </c>
      <c r="C114" s="33" t="s">
        <v>109</v>
      </c>
      <c r="D114" s="34">
        <v>95500</v>
      </c>
      <c r="E114" s="35"/>
      <c r="F114" s="34">
        <f t="shared" si="12"/>
        <v>78378.33</v>
      </c>
      <c r="G114" s="34">
        <f t="shared" si="12"/>
        <v>35272</v>
      </c>
      <c r="H114" s="34">
        <f t="shared" si="12"/>
        <v>130772</v>
      </c>
      <c r="I114" s="34">
        <f t="shared" si="12"/>
        <v>94782.59</v>
      </c>
      <c r="J114" s="34">
        <f t="shared" si="12"/>
        <v>94782.59</v>
      </c>
    </row>
    <row r="115" spans="1:10" ht="12.75">
      <c r="A115" s="70"/>
      <c r="B115" s="50" t="s">
        <v>110</v>
      </c>
      <c r="C115" s="3" t="s">
        <v>111</v>
      </c>
      <c r="D115" s="4">
        <v>95500</v>
      </c>
      <c r="F115" s="4">
        <f aca="true" t="shared" si="13" ref="F115:J116">F116</f>
        <v>78378.33</v>
      </c>
      <c r="G115" s="4">
        <f t="shared" si="13"/>
        <v>35272</v>
      </c>
      <c r="H115" s="4">
        <f t="shared" si="13"/>
        <v>130772</v>
      </c>
      <c r="I115" s="4">
        <f t="shared" si="13"/>
        <v>94782.59</v>
      </c>
      <c r="J115" s="4">
        <f t="shared" si="13"/>
        <v>94782.59</v>
      </c>
    </row>
    <row r="116" spans="1:10" s="25" customFormat="1" ht="12.75">
      <c r="A116" s="71"/>
      <c r="B116" s="22" t="s">
        <v>10</v>
      </c>
      <c r="C116" s="22" t="s">
        <v>11</v>
      </c>
      <c r="D116" s="24">
        <v>95500</v>
      </c>
      <c r="F116" s="24">
        <f t="shared" si="13"/>
        <v>78378.33</v>
      </c>
      <c r="G116" s="24">
        <f t="shared" si="13"/>
        <v>35272</v>
      </c>
      <c r="H116" s="24">
        <f t="shared" si="13"/>
        <v>130772</v>
      </c>
      <c r="I116" s="24">
        <f t="shared" si="13"/>
        <v>94782.59</v>
      </c>
      <c r="J116" s="24">
        <f t="shared" si="13"/>
        <v>94782.59</v>
      </c>
    </row>
    <row r="117" spans="1:10" s="25" customFormat="1" ht="12.75">
      <c r="A117" s="71"/>
      <c r="B117" s="22" t="s">
        <v>12</v>
      </c>
      <c r="C117" s="22" t="s">
        <v>13</v>
      </c>
      <c r="D117" s="24">
        <v>95500</v>
      </c>
      <c r="F117" s="24">
        <f>F118+F122</f>
        <v>78378.33</v>
      </c>
      <c r="G117" s="24">
        <f>G118+G120+G122</f>
        <v>35272</v>
      </c>
      <c r="H117" s="24">
        <f>H118+H120+H122</f>
        <v>130772</v>
      </c>
      <c r="I117" s="24">
        <v>94782.59</v>
      </c>
      <c r="J117" s="24">
        <v>94782.59</v>
      </c>
    </row>
    <row r="118" spans="1:10" s="25" customFormat="1" ht="12.75">
      <c r="A118" s="71"/>
      <c r="B118" s="22" t="s">
        <v>20</v>
      </c>
      <c r="C118" s="22" t="s">
        <v>21</v>
      </c>
      <c r="D118" s="24">
        <v>90000</v>
      </c>
      <c r="F118" s="24">
        <f>F119</f>
        <v>74253.33</v>
      </c>
      <c r="G118" s="24">
        <f>G119</f>
        <v>29000</v>
      </c>
      <c r="H118" s="24">
        <f>H119</f>
        <v>119000</v>
      </c>
      <c r="I118" s="24"/>
      <c r="J118" s="24"/>
    </row>
    <row r="119" spans="1:10" s="11" customFormat="1" ht="12.75">
      <c r="A119" s="72"/>
      <c r="B119" s="9" t="s">
        <v>112</v>
      </c>
      <c r="C119" s="9" t="s">
        <v>113</v>
      </c>
      <c r="D119" s="10">
        <v>90000</v>
      </c>
      <c r="F119" s="10">
        <v>74253.33</v>
      </c>
      <c r="G119" s="10">
        <f>H119-D119</f>
        <v>29000</v>
      </c>
      <c r="H119" s="10">
        <v>119000</v>
      </c>
      <c r="I119" s="10"/>
      <c r="J119" s="10"/>
    </row>
    <row r="120" spans="1:10" s="25" customFormat="1" ht="12.75">
      <c r="A120" s="23"/>
      <c r="B120" s="27">
        <v>323</v>
      </c>
      <c r="C120" s="22" t="s">
        <v>31</v>
      </c>
      <c r="D120" s="24">
        <f>D121</f>
        <v>0</v>
      </c>
      <c r="E120" s="24">
        <f>E121</f>
        <v>0</v>
      </c>
      <c r="F120" s="24">
        <f>F121</f>
        <v>0</v>
      </c>
      <c r="G120" s="24">
        <f>G121</f>
        <v>6072</v>
      </c>
      <c r="H120" s="24">
        <f>H121</f>
        <v>6072</v>
      </c>
      <c r="I120" s="24"/>
      <c r="J120" s="24"/>
    </row>
    <row r="121" spans="1:10" s="11" customFormat="1" ht="12.75">
      <c r="A121" s="17"/>
      <c r="B121" s="18">
        <v>3233</v>
      </c>
      <c r="C121" s="9" t="s">
        <v>202</v>
      </c>
      <c r="D121" s="10"/>
      <c r="F121" s="10"/>
      <c r="G121" s="10">
        <f>H121-D121</f>
        <v>6072</v>
      </c>
      <c r="H121" s="10">
        <v>6072</v>
      </c>
      <c r="I121" s="10"/>
      <c r="J121" s="10"/>
    </row>
    <row r="122" spans="1:10" s="25" customFormat="1" ht="12.75">
      <c r="A122" s="71"/>
      <c r="B122" s="22" t="s">
        <v>48</v>
      </c>
      <c r="C122" s="22" t="s">
        <v>49</v>
      </c>
      <c r="D122" s="24">
        <v>5500</v>
      </c>
      <c r="F122" s="24">
        <f>F123</f>
        <v>4125</v>
      </c>
      <c r="G122" s="24">
        <f>G123</f>
        <v>200</v>
      </c>
      <c r="H122" s="24">
        <f>H123</f>
        <v>5700</v>
      </c>
      <c r="I122" s="24"/>
      <c r="J122" s="24"/>
    </row>
    <row r="123" spans="1:10" s="11" customFormat="1" ht="12.75">
      <c r="A123" s="72"/>
      <c r="B123" s="9" t="s">
        <v>114</v>
      </c>
      <c r="C123" s="9" t="s">
        <v>115</v>
      </c>
      <c r="D123" s="10">
        <v>5500</v>
      </c>
      <c r="F123" s="10">
        <v>4125</v>
      </c>
      <c r="G123" s="10">
        <f>H123-D123</f>
        <v>200</v>
      </c>
      <c r="H123" s="10">
        <v>5700</v>
      </c>
      <c r="I123" s="10"/>
      <c r="J123" s="10"/>
    </row>
    <row r="124" spans="1:10" s="19" customFormat="1" ht="25.5">
      <c r="A124" s="68"/>
      <c r="B124" s="47" t="s">
        <v>116</v>
      </c>
      <c r="C124" s="30" t="s">
        <v>117</v>
      </c>
      <c r="D124" s="31">
        <v>407577.25</v>
      </c>
      <c r="E124" s="32"/>
      <c r="F124" s="31">
        <f>F125+F144+F175+F185+F197+F203+F214+F223+F233+F241+F256+F262</f>
        <v>205523.13</v>
      </c>
      <c r="G124" s="31">
        <f>G125+G144+G175+G185+G197+G203+G214+G223+G233+G241+G256+G262</f>
        <v>5099.249999999998</v>
      </c>
      <c r="H124" s="31">
        <f>H125+H144+H175+H185+H197+H203+H214+H223+H233+H241+H256+H262</f>
        <v>412676.5</v>
      </c>
      <c r="I124" s="31">
        <f>I125+I144+I175+I185+I197+I203+I214+I223+I233+I241+I256+I262</f>
        <v>402662.5</v>
      </c>
      <c r="J124" s="31">
        <f>J125+J144+J175+J185+J197+J203+J214+J223+J233+J241+J256+J262</f>
        <v>402662.5</v>
      </c>
    </row>
    <row r="125" spans="1:10" s="19" customFormat="1" ht="12.75" customHeight="1">
      <c r="A125" s="69"/>
      <c r="B125" s="49" t="s">
        <v>118</v>
      </c>
      <c r="C125" s="33" t="s">
        <v>119</v>
      </c>
      <c r="D125" s="34">
        <v>4515.12</v>
      </c>
      <c r="E125" s="35"/>
      <c r="F125" s="34">
        <f aca="true" t="shared" si="14" ref="F125:J126">F126</f>
        <v>4515.12</v>
      </c>
      <c r="G125" s="34">
        <f t="shared" si="14"/>
        <v>0</v>
      </c>
      <c r="H125" s="34">
        <f t="shared" si="14"/>
        <v>4515.12</v>
      </c>
      <c r="I125" s="34">
        <f t="shared" si="14"/>
        <v>0</v>
      </c>
      <c r="J125" s="34">
        <f t="shared" si="14"/>
        <v>0</v>
      </c>
    </row>
    <row r="126" spans="1:10" ht="12.75">
      <c r="A126" s="70"/>
      <c r="B126" s="50" t="s">
        <v>110</v>
      </c>
      <c r="C126" s="3" t="s">
        <v>111</v>
      </c>
      <c r="D126" s="4">
        <v>4515.12</v>
      </c>
      <c r="F126" s="4">
        <f t="shared" si="14"/>
        <v>4515.12</v>
      </c>
      <c r="G126" s="4">
        <f t="shared" si="14"/>
        <v>0</v>
      </c>
      <c r="H126" s="4">
        <f t="shared" si="14"/>
        <v>4515.12</v>
      </c>
      <c r="I126" s="4">
        <f t="shared" si="14"/>
        <v>0</v>
      </c>
      <c r="J126" s="4">
        <f t="shared" si="14"/>
        <v>0</v>
      </c>
    </row>
    <row r="127" spans="1:10" s="25" customFormat="1" ht="12.75">
      <c r="A127" s="71"/>
      <c r="B127" s="22" t="s">
        <v>10</v>
      </c>
      <c r="C127" s="22" t="s">
        <v>11</v>
      </c>
      <c r="D127" s="24">
        <v>4515.12</v>
      </c>
      <c r="F127" s="24">
        <f>F128+F135+F141</f>
        <v>4515.12</v>
      </c>
      <c r="G127" s="24">
        <f>G128+G135+G141</f>
        <v>0</v>
      </c>
      <c r="H127" s="24">
        <f>H128+H135+H141</f>
        <v>4515.12</v>
      </c>
      <c r="I127" s="24">
        <f>I128+I135+I141</f>
        <v>0</v>
      </c>
      <c r="J127" s="24">
        <f>J128+J135+J141</f>
        <v>0</v>
      </c>
    </row>
    <row r="128" spans="1:10" s="25" customFormat="1" ht="12.75">
      <c r="A128" s="71"/>
      <c r="B128" s="22" t="s">
        <v>84</v>
      </c>
      <c r="C128" s="22" t="s">
        <v>85</v>
      </c>
      <c r="D128" s="24">
        <v>1600</v>
      </c>
      <c r="F128" s="24">
        <f>F129+F131+F133</f>
        <v>1600</v>
      </c>
      <c r="G128" s="24">
        <f>G129+G131+G133</f>
        <v>0</v>
      </c>
      <c r="H128" s="24">
        <f>H129+H131+H133</f>
        <v>1600</v>
      </c>
      <c r="I128" s="24">
        <v>0</v>
      </c>
      <c r="J128" s="24">
        <v>0</v>
      </c>
    </row>
    <row r="129" spans="1:10" s="25" customFormat="1" ht="12.75">
      <c r="A129" s="71"/>
      <c r="B129" s="22" t="s">
        <v>86</v>
      </c>
      <c r="C129" s="22" t="s">
        <v>87</v>
      </c>
      <c r="D129" s="24">
        <v>501</v>
      </c>
      <c r="F129" s="24">
        <f>F130</f>
        <v>501</v>
      </c>
      <c r="G129" s="24">
        <f>G130</f>
        <v>0</v>
      </c>
      <c r="H129" s="24">
        <f>H130</f>
        <v>501</v>
      </c>
      <c r="I129" s="24"/>
      <c r="J129" s="24"/>
    </row>
    <row r="130" spans="1:10" s="11" customFormat="1" ht="12.75" customHeight="1">
      <c r="A130" s="72"/>
      <c r="B130" s="9" t="s">
        <v>88</v>
      </c>
      <c r="C130" s="9" t="s">
        <v>89</v>
      </c>
      <c r="D130" s="10">
        <v>501</v>
      </c>
      <c r="F130" s="10">
        <v>501</v>
      </c>
      <c r="G130" s="10">
        <f>H130-D130</f>
        <v>0</v>
      </c>
      <c r="H130" s="10">
        <v>501</v>
      </c>
      <c r="I130" s="10"/>
      <c r="J130" s="10"/>
    </row>
    <row r="131" spans="1:10" s="25" customFormat="1" ht="12.75">
      <c r="A131" s="71"/>
      <c r="B131" s="22" t="s">
        <v>91</v>
      </c>
      <c r="C131" s="22" t="s">
        <v>92</v>
      </c>
      <c r="D131" s="24">
        <v>1000</v>
      </c>
      <c r="F131" s="24">
        <f>F132</f>
        <v>1000</v>
      </c>
      <c r="G131" s="24">
        <f>G132</f>
        <v>0</v>
      </c>
      <c r="H131" s="24">
        <f>H132</f>
        <v>1000</v>
      </c>
      <c r="I131" s="24"/>
      <c r="J131" s="24"/>
    </row>
    <row r="132" spans="1:10" s="11" customFormat="1" ht="12.75" customHeight="1">
      <c r="A132" s="72"/>
      <c r="B132" s="9" t="s">
        <v>93</v>
      </c>
      <c r="C132" s="9" t="s">
        <v>92</v>
      </c>
      <c r="D132" s="10">
        <v>1000</v>
      </c>
      <c r="F132" s="10">
        <v>1000</v>
      </c>
      <c r="G132" s="10">
        <v>0</v>
      </c>
      <c r="H132" s="10">
        <v>1000</v>
      </c>
      <c r="I132" s="10"/>
      <c r="J132" s="10"/>
    </row>
    <row r="133" spans="1:10" s="25" customFormat="1" ht="12.75">
      <c r="A133" s="71"/>
      <c r="B133" s="22" t="s">
        <v>94</v>
      </c>
      <c r="C133" s="22" t="s">
        <v>95</v>
      </c>
      <c r="D133" s="24">
        <v>99</v>
      </c>
      <c r="F133" s="24">
        <f>F134</f>
        <v>99</v>
      </c>
      <c r="G133" s="24">
        <f>G134</f>
        <v>0</v>
      </c>
      <c r="H133" s="24">
        <f>H134</f>
        <v>99</v>
      </c>
      <c r="I133" s="24"/>
      <c r="J133" s="24"/>
    </row>
    <row r="134" spans="1:10" s="11" customFormat="1" ht="25.5">
      <c r="A134" s="72"/>
      <c r="B134" s="9" t="s">
        <v>96</v>
      </c>
      <c r="C134" s="9" t="s">
        <v>97</v>
      </c>
      <c r="D134" s="10">
        <v>99</v>
      </c>
      <c r="F134" s="10">
        <v>99</v>
      </c>
      <c r="G134" s="10">
        <v>0</v>
      </c>
      <c r="H134" s="10">
        <v>99</v>
      </c>
      <c r="I134" s="10"/>
      <c r="J134" s="10"/>
    </row>
    <row r="135" spans="1:10" s="25" customFormat="1" ht="12.75">
      <c r="A135" s="71"/>
      <c r="B135" s="22" t="s">
        <v>12</v>
      </c>
      <c r="C135" s="22" t="s">
        <v>13</v>
      </c>
      <c r="D135" s="24">
        <v>1215.12</v>
      </c>
      <c r="F135" s="24">
        <f>F136+F138</f>
        <v>1215.12</v>
      </c>
      <c r="G135" s="24">
        <f>G136+G138</f>
        <v>0</v>
      </c>
      <c r="H135" s="24">
        <f>H136+H138</f>
        <v>1215.12</v>
      </c>
      <c r="I135" s="24">
        <v>0</v>
      </c>
      <c r="J135" s="24">
        <v>0</v>
      </c>
    </row>
    <row r="136" spans="1:10" s="25" customFormat="1" ht="12.75">
      <c r="A136" s="71"/>
      <c r="B136" s="22" t="s">
        <v>14</v>
      </c>
      <c r="C136" s="22" t="s">
        <v>15</v>
      </c>
      <c r="D136" s="24">
        <v>125.12</v>
      </c>
      <c r="F136" s="24">
        <f>F137</f>
        <v>125.12</v>
      </c>
      <c r="G136" s="24">
        <f>G137</f>
        <v>0</v>
      </c>
      <c r="H136" s="24">
        <f>H137</f>
        <v>125.12</v>
      </c>
      <c r="I136" s="24"/>
      <c r="J136" s="24"/>
    </row>
    <row r="137" spans="1:10" s="25" customFormat="1" ht="12.75" customHeight="1">
      <c r="A137" s="71"/>
      <c r="B137" s="22" t="s">
        <v>16</v>
      </c>
      <c r="C137" s="22" t="s">
        <v>17</v>
      </c>
      <c r="D137" s="24">
        <v>125.12</v>
      </c>
      <c r="F137" s="24">
        <v>125.12</v>
      </c>
      <c r="G137" s="24">
        <v>0</v>
      </c>
      <c r="H137" s="24">
        <v>125.12</v>
      </c>
      <c r="I137" s="24"/>
      <c r="J137" s="24"/>
    </row>
    <row r="138" spans="1:10" s="25" customFormat="1" ht="12.75">
      <c r="A138" s="71"/>
      <c r="B138" s="22" t="s">
        <v>20</v>
      </c>
      <c r="C138" s="22" t="s">
        <v>21</v>
      </c>
      <c r="D138" s="24">
        <v>1090</v>
      </c>
      <c r="F138" s="24">
        <f>F139+F140</f>
        <v>1090</v>
      </c>
      <c r="G138" s="24">
        <f>G139+G140</f>
        <v>0</v>
      </c>
      <c r="H138" s="24">
        <f>H139+H140</f>
        <v>1090</v>
      </c>
      <c r="I138" s="24"/>
      <c r="J138" s="24"/>
    </row>
    <row r="139" spans="1:10" s="11" customFormat="1" ht="25.5">
      <c r="A139" s="72"/>
      <c r="B139" s="9" t="s">
        <v>22</v>
      </c>
      <c r="C139" s="9" t="s">
        <v>23</v>
      </c>
      <c r="D139" s="10">
        <v>130</v>
      </c>
      <c r="F139" s="10">
        <v>130</v>
      </c>
      <c r="G139" s="10">
        <v>0</v>
      </c>
      <c r="H139" s="10">
        <v>130</v>
      </c>
      <c r="I139" s="10"/>
      <c r="J139" s="10"/>
    </row>
    <row r="140" spans="1:10" s="11" customFormat="1" ht="12.75" customHeight="1">
      <c r="A140" s="72"/>
      <c r="B140" s="9" t="s">
        <v>120</v>
      </c>
      <c r="C140" s="9" t="s">
        <v>121</v>
      </c>
      <c r="D140" s="10">
        <v>960</v>
      </c>
      <c r="F140" s="10">
        <v>960</v>
      </c>
      <c r="G140" s="10">
        <v>0</v>
      </c>
      <c r="H140" s="10">
        <v>960</v>
      </c>
      <c r="I140" s="10"/>
      <c r="J140" s="10"/>
    </row>
    <row r="141" spans="1:10" s="25" customFormat="1" ht="25.5">
      <c r="A141" s="71"/>
      <c r="B141" s="22" t="s">
        <v>64</v>
      </c>
      <c r="C141" s="22" t="s">
        <v>65</v>
      </c>
      <c r="D141" s="24">
        <v>1700</v>
      </c>
      <c r="F141" s="24">
        <f aca="true" t="shared" si="15" ref="F141:H142">F142</f>
        <v>1700</v>
      </c>
      <c r="G141" s="24">
        <f t="shared" si="15"/>
        <v>0</v>
      </c>
      <c r="H141" s="24">
        <f t="shared" si="15"/>
        <v>1700</v>
      </c>
      <c r="I141" s="24">
        <v>0</v>
      </c>
      <c r="J141" s="24">
        <v>0</v>
      </c>
    </row>
    <row r="142" spans="1:10" s="25" customFormat="1" ht="25.5">
      <c r="A142" s="71"/>
      <c r="B142" s="22" t="s">
        <v>66</v>
      </c>
      <c r="C142" s="22" t="s">
        <v>67</v>
      </c>
      <c r="D142" s="24">
        <v>1700</v>
      </c>
      <c r="F142" s="24">
        <f t="shared" si="15"/>
        <v>1700</v>
      </c>
      <c r="G142" s="24">
        <f t="shared" si="15"/>
        <v>0</v>
      </c>
      <c r="H142" s="24">
        <f t="shared" si="15"/>
        <v>1700</v>
      </c>
      <c r="I142" s="24"/>
      <c r="J142" s="24"/>
    </row>
    <row r="143" spans="1:10" s="11" customFormat="1" ht="25.5">
      <c r="A143" s="72"/>
      <c r="B143" s="9" t="s">
        <v>68</v>
      </c>
      <c r="C143" s="9" t="s">
        <v>122</v>
      </c>
      <c r="D143" s="10">
        <v>1700</v>
      </c>
      <c r="F143" s="10">
        <v>1700</v>
      </c>
      <c r="G143" s="10">
        <v>0</v>
      </c>
      <c r="H143" s="10">
        <v>1700</v>
      </c>
      <c r="I143" s="10"/>
      <c r="J143" s="10"/>
    </row>
    <row r="144" spans="1:10" s="19" customFormat="1" ht="12.75" customHeight="1">
      <c r="A144" s="69"/>
      <c r="B144" s="49" t="s">
        <v>123</v>
      </c>
      <c r="C144" s="33" t="s">
        <v>124</v>
      </c>
      <c r="D144" s="34">
        <v>183200</v>
      </c>
      <c r="E144" s="35"/>
      <c r="F144" s="34">
        <f>F145+F155+F160+F165</f>
        <v>77538.97</v>
      </c>
      <c r="G144" s="34">
        <f>G145+G155+G160+G165</f>
        <v>-33200</v>
      </c>
      <c r="H144" s="34">
        <f>H145+H155+H160+H165+H170</f>
        <v>150000</v>
      </c>
      <c r="I144" s="34">
        <f>I145+I155+I160+I165+I170</f>
        <v>183200</v>
      </c>
      <c r="J144" s="34">
        <f>J145+J155+J160+J165+J170</f>
        <v>183200</v>
      </c>
    </row>
    <row r="145" spans="1:10" ht="25.5">
      <c r="A145" s="70"/>
      <c r="B145" s="50" t="s">
        <v>125</v>
      </c>
      <c r="C145" s="3" t="s">
        <v>126</v>
      </c>
      <c r="D145" s="4">
        <v>166700</v>
      </c>
      <c r="F145" s="4">
        <f aca="true" t="shared" si="16" ref="F145:J146">F146</f>
        <v>71878.97</v>
      </c>
      <c r="G145" s="4">
        <f t="shared" si="16"/>
        <v>-27700</v>
      </c>
      <c r="H145" s="4">
        <f t="shared" si="16"/>
        <v>139000</v>
      </c>
      <c r="I145" s="4">
        <f t="shared" si="16"/>
        <v>166700</v>
      </c>
      <c r="J145" s="4">
        <f t="shared" si="16"/>
        <v>166700</v>
      </c>
    </row>
    <row r="146" spans="1:10" s="25" customFormat="1" ht="12.75">
      <c r="A146" s="71"/>
      <c r="B146" s="22" t="s">
        <v>10</v>
      </c>
      <c r="C146" s="22" t="s">
        <v>11</v>
      </c>
      <c r="D146" s="24">
        <v>166700</v>
      </c>
      <c r="F146" s="24">
        <f t="shared" si="16"/>
        <v>71878.97</v>
      </c>
      <c r="G146" s="24">
        <f t="shared" si="16"/>
        <v>-27700</v>
      </c>
      <c r="H146" s="24">
        <f t="shared" si="16"/>
        <v>139000</v>
      </c>
      <c r="I146" s="24">
        <f t="shared" si="16"/>
        <v>166700</v>
      </c>
      <c r="J146" s="24">
        <f t="shared" si="16"/>
        <v>166700</v>
      </c>
    </row>
    <row r="147" spans="1:10" s="25" customFormat="1" ht="12.75">
      <c r="A147" s="71"/>
      <c r="B147" s="22" t="s">
        <v>12</v>
      </c>
      <c r="C147" s="22" t="s">
        <v>13</v>
      </c>
      <c r="D147" s="24">
        <v>166700</v>
      </c>
      <c r="F147" s="24">
        <f>F148+F153</f>
        <v>71878.97</v>
      </c>
      <c r="G147" s="24">
        <f>G148+G153</f>
        <v>-27700</v>
      </c>
      <c r="H147" s="24">
        <f>H148+H153</f>
        <v>139000</v>
      </c>
      <c r="I147" s="24">
        <v>166700</v>
      </c>
      <c r="J147" s="24">
        <v>166700</v>
      </c>
    </row>
    <row r="148" spans="1:10" s="25" customFormat="1" ht="12.75">
      <c r="A148" s="71"/>
      <c r="B148" s="22" t="s">
        <v>20</v>
      </c>
      <c r="C148" s="22" t="s">
        <v>21</v>
      </c>
      <c r="D148" s="24">
        <v>164700</v>
      </c>
      <c r="F148" s="24">
        <f>SUM(F149:F152)</f>
        <v>71378.97</v>
      </c>
      <c r="G148" s="24">
        <f>SUM(G149:G152)</f>
        <v>-26200</v>
      </c>
      <c r="H148" s="24">
        <f>SUM(H149:H152)</f>
        <v>138500</v>
      </c>
      <c r="I148" s="24"/>
      <c r="J148" s="24"/>
    </row>
    <row r="149" spans="1:10" s="11" customFormat="1" ht="25.5">
      <c r="A149" s="72"/>
      <c r="B149" s="9" t="s">
        <v>22</v>
      </c>
      <c r="C149" s="9" t="s">
        <v>23</v>
      </c>
      <c r="D149" s="10">
        <v>8000</v>
      </c>
      <c r="F149" s="10">
        <v>3434.05</v>
      </c>
      <c r="G149" s="10">
        <f>H149-D149</f>
        <v>7400</v>
      </c>
      <c r="H149" s="10">
        <v>15400</v>
      </c>
      <c r="I149" s="10"/>
      <c r="J149" s="10"/>
    </row>
    <row r="150" spans="1:10" s="11" customFormat="1" ht="12.75">
      <c r="A150" s="72"/>
      <c r="B150" s="9" t="s">
        <v>120</v>
      </c>
      <c r="C150" s="9" t="s">
        <v>121</v>
      </c>
      <c r="D150" s="10">
        <v>154700</v>
      </c>
      <c r="F150" s="10">
        <v>67944.92</v>
      </c>
      <c r="G150" s="10">
        <f>H150-D150</f>
        <v>-34700</v>
      </c>
      <c r="H150" s="10">
        <v>120000</v>
      </c>
      <c r="I150" s="10"/>
      <c r="J150" s="10"/>
    </row>
    <row r="151" spans="1:10" s="11" customFormat="1" ht="12.75">
      <c r="A151" s="17"/>
      <c r="B151" s="21">
        <v>3223</v>
      </c>
      <c r="C151" s="9" t="s">
        <v>113</v>
      </c>
      <c r="D151" s="10"/>
      <c r="F151" s="10"/>
      <c r="G151" s="10">
        <f>H151-D151</f>
        <v>1600</v>
      </c>
      <c r="H151" s="10">
        <v>1600</v>
      </c>
      <c r="I151" s="10"/>
      <c r="J151" s="10"/>
    </row>
    <row r="152" spans="1:10" s="11" customFormat="1" ht="12.75">
      <c r="A152" s="72"/>
      <c r="B152" s="9" t="s">
        <v>26</v>
      </c>
      <c r="C152" s="9" t="s">
        <v>27</v>
      </c>
      <c r="D152" s="10">
        <v>2000</v>
      </c>
      <c r="F152" s="10"/>
      <c r="G152" s="10">
        <f>H152-D152</f>
        <v>-500</v>
      </c>
      <c r="H152" s="10">
        <v>1500</v>
      </c>
      <c r="I152" s="10"/>
      <c r="J152" s="10"/>
    </row>
    <row r="153" spans="1:10" s="25" customFormat="1" ht="12.75">
      <c r="A153" s="71"/>
      <c r="B153" s="22" t="s">
        <v>30</v>
      </c>
      <c r="C153" s="22" t="s">
        <v>31</v>
      </c>
      <c r="D153" s="24">
        <v>2000</v>
      </c>
      <c r="F153" s="24">
        <f>F154</f>
        <v>500</v>
      </c>
      <c r="G153" s="24">
        <f>G154</f>
        <v>-1500</v>
      </c>
      <c r="H153" s="24">
        <f>H154</f>
        <v>500</v>
      </c>
      <c r="I153" s="24"/>
      <c r="J153" s="24"/>
    </row>
    <row r="154" spans="1:10" s="11" customFormat="1" ht="25.5">
      <c r="A154" s="72"/>
      <c r="B154" s="9" t="s">
        <v>40</v>
      </c>
      <c r="C154" s="9" t="s">
        <v>41</v>
      </c>
      <c r="D154" s="10">
        <v>2000</v>
      </c>
      <c r="F154" s="10">
        <v>500</v>
      </c>
      <c r="G154" s="10">
        <f>H154-D154</f>
        <v>-1500</v>
      </c>
      <c r="H154" s="10">
        <v>500</v>
      </c>
      <c r="I154" s="10"/>
      <c r="J154" s="10"/>
    </row>
    <row r="155" spans="1:10" ht="12.75">
      <c r="A155" s="70"/>
      <c r="B155" s="50" t="s">
        <v>74</v>
      </c>
      <c r="C155" s="3" t="s">
        <v>75</v>
      </c>
      <c r="D155" s="4">
        <v>16000</v>
      </c>
      <c r="F155" s="4">
        <f>F156</f>
        <v>5660</v>
      </c>
      <c r="G155" s="4">
        <f aca="true" t="shared" si="17" ref="G155:J158">G156</f>
        <v>-8000</v>
      </c>
      <c r="H155" s="4">
        <f t="shared" si="17"/>
        <v>8000</v>
      </c>
      <c r="I155" s="4">
        <f t="shared" si="17"/>
        <v>16000</v>
      </c>
      <c r="J155" s="4">
        <f t="shared" si="17"/>
        <v>16000</v>
      </c>
    </row>
    <row r="156" spans="1:10" s="25" customFormat="1" ht="12.75">
      <c r="A156" s="71"/>
      <c r="B156" s="46">
        <v>3</v>
      </c>
      <c r="C156" s="22" t="s">
        <v>11</v>
      </c>
      <c r="D156" s="24">
        <v>16000</v>
      </c>
      <c r="F156" s="24">
        <f>F157</f>
        <v>5660</v>
      </c>
      <c r="G156" s="24">
        <f t="shared" si="17"/>
        <v>-8000</v>
      </c>
      <c r="H156" s="24">
        <f t="shared" si="17"/>
        <v>8000</v>
      </c>
      <c r="I156" s="24">
        <f t="shared" si="17"/>
        <v>16000</v>
      </c>
      <c r="J156" s="24">
        <f t="shared" si="17"/>
        <v>16000</v>
      </c>
    </row>
    <row r="157" spans="1:10" s="25" customFormat="1" ht="12.75">
      <c r="A157" s="71"/>
      <c r="B157" s="22" t="s">
        <v>12</v>
      </c>
      <c r="C157" s="22" t="s">
        <v>13</v>
      </c>
      <c r="D157" s="24">
        <v>16000</v>
      </c>
      <c r="F157" s="24">
        <f>F158</f>
        <v>5660</v>
      </c>
      <c r="G157" s="24">
        <f t="shared" si="17"/>
        <v>-8000</v>
      </c>
      <c r="H157" s="24">
        <f t="shared" si="17"/>
        <v>8000</v>
      </c>
      <c r="I157" s="24">
        <v>16000</v>
      </c>
      <c r="J157" s="24">
        <v>16000</v>
      </c>
    </row>
    <row r="158" spans="1:10" s="25" customFormat="1" ht="12.75">
      <c r="A158" s="71"/>
      <c r="B158" s="22" t="s">
        <v>20</v>
      </c>
      <c r="C158" s="22" t="s">
        <v>21</v>
      </c>
      <c r="D158" s="24">
        <v>16000</v>
      </c>
      <c r="F158" s="24">
        <f>F159</f>
        <v>5660</v>
      </c>
      <c r="G158" s="24">
        <f t="shared" si="17"/>
        <v>-8000</v>
      </c>
      <c r="H158" s="24">
        <f t="shared" si="17"/>
        <v>8000</v>
      </c>
      <c r="I158" s="24"/>
      <c r="J158" s="24"/>
    </row>
    <row r="159" spans="1:10" s="11" customFormat="1" ht="12.75">
      <c r="A159" s="72"/>
      <c r="B159" s="41">
        <v>3222</v>
      </c>
      <c r="C159" s="9" t="s">
        <v>121</v>
      </c>
      <c r="D159" s="10">
        <v>16000</v>
      </c>
      <c r="F159" s="10">
        <v>5660</v>
      </c>
      <c r="G159" s="10">
        <f>H159-D159</f>
        <v>-8000</v>
      </c>
      <c r="H159" s="10">
        <v>8000</v>
      </c>
      <c r="I159" s="10"/>
      <c r="J159" s="10"/>
    </row>
    <row r="160" spans="1:10" ht="12.75">
      <c r="A160" s="12"/>
      <c r="B160" s="44">
        <v>55222</v>
      </c>
      <c r="C160" s="13" t="s">
        <v>203</v>
      </c>
      <c r="D160" s="14">
        <f aca="true" t="shared" si="18" ref="D160:J160">D164</f>
        <v>0</v>
      </c>
      <c r="E160" s="14">
        <f t="shared" si="18"/>
        <v>0</v>
      </c>
      <c r="F160" s="14">
        <f t="shared" si="18"/>
        <v>0</v>
      </c>
      <c r="G160" s="14">
        <f t="shared" si="18"/>
        <v>1500</v>
      </c>
      <c r="H160" s="14">
        <f t="shared" si="18"/>
        <v>1500</v>
      </c>
      <c r="I160" s="14">
        <f t="shared" si="18"/>
        <v>0</v>
      </c>
      <c r="J160" s="14">
        <f t="shared" si="18"/>
        <v>0</v>
      </c>
    </row>
    <row r="161" spans="1:10" ht="12.75">
      <c r="A161" s="71"/>
      <c r="B161" s="46">
        <v>3</v>
      </c>
      <c r="C161" s="22" t="s">
        <v>11</v>
      </c>
      <c r="D161" s="24">
        <v>0</v>
      </c>
      <c r="E161" s="25"/>
      <c r="F161" s="24">
        <f>F162</f>
        <v>0</v>
      </c>
      <c r="G161" s="24">
        <f aca="true" t="shared" si="19" ref="G161:J163">G162</f>
        <v>1500</v>
      </c>
      <c r="H161" s="24">
        <f t="shared" si="19"/>
        <v>1500</v>
      </c>
      <c r="I161" s="24">
        <f t="shared" si="19"/>
        <v>0</v>
      </c>
      <c r="J161" s="24">
        <f t="shared" si="19"/>
        <v>0</v>
      </c>
    </row>
    <row r="162" spans="1:10" ht="12.75" customHeight="1">
      <c r="A162" s="71"/>
      <c r="B162" s="22" t="s">
        <v>12</v>
      </c>
      <c r="C162" s="22" t="s">
        <v>13</v>
      </c>
      <c r="D162" s="24">
        <v>0</v>
      </c>
      <c r="E162" s="25"/>
      <c r="F162" s="24">
        <f>F163</f>
        <v>0</v>
      </c>
      <c r="G162" s="24">
        <f t="shared" si="19"/>
        <v>1500</v>
      </c>
      <c r="H162" s="24">
        <f t="shared" si="19"/>
        <v>1500</v>
      </c>
      <c r="I162" s="24">
        <v>0</v>
      </c>
      <c r="J162" s="24">
        <v>0</v>
      </c>
    </row>
    <row r="163" spans="1:10" ht="12.75" customHeight="1">
      <c r="A163" s="71"/>
      <c r="B163" s="22" t="s">
        <v>20</v>
      </c>
      <c r="C163" s="22" t="s">
        <v>21</v>
      </c>
      <c r="D163" s="24">
        <v>0</v>
      </c>
      <c r="E163" s="25"/>
      <c r="F163" s="24">
        <f>F164</f>
        <v>0</v>
      </c>
      <c r="G163" s="24">
        <f t="shared" si="19"/>
        <v>1500</v>
      </c>
      <c r="H163" s="24">
        <f t="shared" si="19"/>
        <v>1500</v>
      </c>
      <c r="I163" s="24"/>
      <c r="J163" s="24"/>
    </row>
    <row r="164" spans="1:10" ht="12.75">
      <c r="A164" s="7"/>
      <c r="B164" s="8">
        <v>3222</v>
      </c>
      <c r="C164" s="5" t="s">
        <v>121</v>
      </c>
      <c r="D164" s="6"/>
      <c r="F164" s="6"/>
      <c r="G164" s="6">
        <f>H164-D164</f>
        <v>1500</v>
      </c>
      <c r="H164" s="6">
        <v>1500</v>
      </c>
      <c r="I164" s="6"/>
      <c r="J164" s="6"/>
    </row>
    <row r="165" spans="1:10" ht="12.75">
      <c r="A165" s="12"/>
      <c r="B165" s="16">
        <v>55254</v>
      </c>
      <c r="C165" s="13" t="s">
        <v>204</v>
      </c>
      <c r="D165" s="14">
        <f aca="true" t="shared" si="20" ref="D165:J165">D169</f>
        <v>0</v>
      </c>
      <c r="E165" s="14">
        <f t="shared" si="20"/>
        <v>0</v>
      </c>
      <c r="F165" s="14">
        <f t="shared" si="20"/>
        <v>0</v>
      </c>
      <c r="G165" s="14">
        <f t="shared" si="20"/>
        <v>1000</v>
      </c>
      <c r="H165" s="14">
        <f t="shared" si="20"/>
        <v>1000</v>
      </c>
      <c r="I165" s="14">
        <f t="shared" si="20"/>
        <v>0</v>
      </c>
      <c r="J165" s="14">
        <f t="shared" si="20"/>
        <v>0</v>
      </c>
    </row>
    <row r="166" spans="1:10" ht="12.75">
      <c r="A166" s="71"/>
      <c r="B166" s="46">
        <v>3</v>
      </c>
      <c r="C166" s="22" t="s">
        <v>11</v>
      </c>
      <c r="D166" s="24">
        <v>0</v>
      </c>
      <c r="E166" s="25"/>
      <c r="F166" s="24">
        <f>F167</f>
        <v>0</v>
      </c>
      <c r="G166" s="24">
        <f aca="true" t="shared" si="21" ref="G166:J168">G167</f>
        <v>1000</v>
      </c>
      <c r="H166" s="24">
        <f t="shared" si="21"/>
        <v>1000</v>
      </c>
      <c r="I166" s="24">
        <f t="shared" si="21"/>
        <v>0</v>
      </c>
      <c r="J166" s="24">
        <f t="shared" si="21"/>
        <v>0</v>
      </c>
    </row>
    <row r="167" spans="1:10" ht="12.75" customHeight="1">
      <c r="A167" s="71"/>
      <c r="B167" s="22" t="s">
        <v>12</v>
      </c>
      <c r="C167" s="22" t="s">
        <v>13</v>
      </c>
      <c r="D167" s="24">
        <v>0</v>
      </c>
      <c r="E167" s="25"/>
      <c r="F167" s="24">
        <f>F168</f>
        <v>0</v>
      </c>
      <c r="G167" s="24">
        <f t="shared" si="21"/>
        <v>1000</v>
      </c>
      <c r="H167" s="24">
        <f t="shared" si="21"/>
        <v>1000</v>
      </c>
      <c r="I167" s="24">
        <v>0</v>
      </c>
      <c r="J167" s="24">
        <v>0</v>
      </c>
    </row>
    <row r="168" spans="1:10" ht="12.75" customHeight="1">
      <c r="A168" s="71"/>
      <c r="B168" s="22" t="s">
        <v>20</v>
      </c>
      <c r="C168" s="22" t="s">
        <v>21</v>
      </c>
      <c r="D168" s="24">
        <v>0</v>
      </c>
      <c r="E168" s="25"/>
      <c r="F168" s="24">
        <f>F169</f>
        <v>0</v>
      </c>
      <c r="G168" s="24">
        <f t="shared" si="21"/>
        <v>1000</v>
      </c>
      <c r="H168" s="24">
        <f t="shared" si="21"/>
        <v>1000</v>
      </c>
      <c r="I168" s="24"/>
      <c r="J168" s="24"/>
    </row>
    <row r="169" spans="1:10" ht="12.75">
      <c r="A169" s="7"/>
      <c r="B169" s="43">
        <v>3222</v>
      </c>
      <c r="C169" s="5" t="s">
        <v>121</v>
      </c>
      <c r="D169" s="6"/>
      <c r="F169" s="6"/>
      <c r="G169" s="6">
        <f>H169-D169</f>
        <v>1000</v>
      </c>
      <c r="H169" s="6">
        <v>1000</v>
      </c>
      <c r="I169" s="6"/>
      <c r="J169" s="6"/>
    </row>
    <row r="170" spans="1:10" ht="12.75">
      <c r="A170" s="70"/>
      <c r="B170" s="50" t="s">
        <v>127</v>
      </c>
      <c r="C170" s="3" t="s">
        <v>128</v>
      </c>
      <c r="D170" s="4">
        <v>500</v>
      </c>
      <c r="F170" s="4">
        <f aca="true" t="shared" si="22" ref="F170:G173">F171</f>
        <v>0</v>
      </c>
      <c r="G170" s="4">
        <f t="shared" si="22"/>
        <v>0</v>
      </c>
      <c r="H170" s="4">
        <f aca="true" t="shared" si="23" ref="H170:J171">H171</f>
        <v>500</v>
      </c>
      <c r="I170" s="4">
        <f t="shared" si="23"/>
        <v>500</v>
      </c>
      <c r="J170" s="4">
        <f t="shared" si="23"/>
        <v>500</v>
      </c>
    </row>
    <row r="171" spans="1:10" s="25" customFormat="1" ht="12.75">
      <c r="A171" s="71"/>
      <c r="B171" s="22" t="s">
        <v>10</v>
      </c>
      <c r="C171" s="22" t="s">
        <v>11</v>
      </c>
      <c r="D171" s="24">
        <v>500</v>
      </c>
      <c r="F171" s="24">
        <f t="shared" si="22"/>
        <v>0</v>
      </c>
      <c r="G171" s="24">
        <f t="shared" si="22"/>
        <v>0</v>
      </c>
      <c r="H171" s="24">
        <f t="shared" si="23"/>
        <v>500</v>
      </c>
      <c r="I171" s="24">
        <f t="shared" si="23"/>
        <v>500</v>
      </c>
      <c r="J171" s="24">
        <f t="shared" si="23"/>
        <v>500</v>
      </c>
    </row>
    <row r="172" spans="1:10" s="25" customFormat="1" ht="12.75">
      <c r="A172" s="71"/>
      <c r="B172" s="22" t="s">
        <v>12</v>
      </c>
      <c r="C172" s="22" t="s">
        <v>13</v>
      </c>
      <c r="D172" s="24">
        <v>500</v>
      </c>
      <c r="F172" s="24">
        <f t="shared" si="22"/>
        <v>0</v>
      </c>
      <c r="G172" s="24">
        <f t="shared" si="22"/>
        <v>0</v>
      </c>
      <c r="H172" s="24">
        <f>H173</f>
        <v>500</v>
      </c>
      <c r="I172" s="24">
        <v>500</v>
      </c>
      <c r="J172" s="24">
        <v>500</v>
      </c>
    </row>
    <row r="173" spans="1:10" s="25" customFormat="1" ht="12.75">
      <c r="A173" s="71"/>
      <c r="B173" s="22" t="s">
        <v>20</v>
      </c>
      <c r="C173" s="22" t="s">
        <v>21</v>
      </c>
      <c r="D173" s="24">
        <v>500</v>
      </c>
      <c r="F173" s="24">
        <f t="shared" si="22"/>
        <v>0</v>
      </c>
      <c r="G173" s="24">
        <f t="shared" si="22"/>
        <v>0</v>
      </c>
      <c r="H173" s="24">
        <f>H174</f>
        <v>500</v>
      </c>
      <c r="I173" s="24"/>
      <c r="J173" s="24"/>
    </row>
    <row r="174" spans="1:10" s="11" customFormat="1" ht="12.75">
      <c r="A174" s="72"/>
      <c r="B174" s="9" t="s">
        <v>120</v>
      </c>
      <c r="C174" s="9" t="s">
        <v>121</v>
      </c>
      <c r="D174" s="10">
        <v>500</v>
      </c>
      <c r="F174" s="10"/>
      <c r="G174" s="10">
        <f>H174-D174</f>
        <v>0</v>
      </c>
      <c r="H174" s="10">
        <v>500</v>
      </c>
      <c r="I174" s="10"/>
      <c r="J174" s="10"/>
    </row>
    <row r="175" spans="1:10" s="19" customFormat="1" ht="12.75" customHeight="1">
      <c r="A175" s="69"/>
      <c r="B175" s="49" t="s">
        <v>129</v>
      </c>
      <c r="C175" s="33" t="s">
        <v>130</v>
      </c>
      <c r="D175" s="34">
        <v>152300</v>
      </c>
      <c r="E175" s="35"/>
      <c r="F175" s="34">
        <f aca="true" t="shared" si="24" ref="F175:J177">F176</f>
        <v>83560.15</v>
      </c>
      <c r="G175" s="34">
        <f t="shared" si="24"/>
        <v>0</v>
      </c>
      <c r="H175" s="34">
        <f t="shared" si="24"/>
        <v>152300</v>
      </c>
      <c r="I175" s="34">
        <f t="shared" si="24"/>
        <v>152300</v>
      </c>
      <c r="J175" s="34">
        <f t="shared" si="24"/>
        <v>152300</v>
      </c>
    </row>
    <row r="176" spans="1:10" ht="12.75">
      <c r="A176" s="70"/>
      <c r="B176" s="50" t="s">
        <v>74</v>
      </c>
      <c r="C176" s="3" t="s">
        <v>75</v>
      </c>
      <c r="D176" s="4">
        <v>152300</v>
      </c>
      <c r="F176" s="4">
        <f t="shared" si="24"/>
        <v>83560.15</v>
      </c>
      <c r="G176" s="4">
        <f t="shared" si="24"/>
        <v>0</v>
      </c>
      <c r="H176" s="4">
        <f t="shared" si="24"/>
        <v>152300</v>
      </c>
      <c r="I176" s="4">
        <f t="shared" si="24"/>
        <v>152300</v>
      </c>
      <c r="J176" s="4">
        <f t="shared" si="24"/>
        <v>152300</v>
      </c>
    </row>
    <row r="177" spans="1:10" s="25" customFormat="1" ht="12.75">
      <c r="A177" s="71"/>
      <c r="B177" s="22" t="s">
        <v>10</v>
      </c>
      <c r="C177" s="22" t="s">
        <v>11</v>
      </c>
      <c r="D177" s="24">
        <v>152300</v>
      </c>
      <c r="F177" s="24">
        <f t="shared" si="24"/>
        <v>83560.15</v>
      </c>
      <c r="G177" s="24">
        <f t="shared" si="24"/>
        <v>0</v>
      </c>
      <c r="H177" s="24">
        <f t="shared" si="24"/>
        <v>152300</v>
      </c>
      <c r="I177" s="24">
        <f t="shared" si="24"/>
        <v>152300</v>
      </c>
      <c r="J177" s="24">
        <f t="shared" si="24"/>
        <v>152300</v>
      </c>
    </row>
    <row r="178" spans="1:10" s="25" customFormat="1" ht="12.75">
      <c r="A178" s="71"/>
      <c r="B178" s="22" t="s">
        <v>84</v>
      </c>
      <c r="C178" s="22" t="s">
        <v>85</v>
      </c>
      <c r="D178" s="24">
        <v>152300</v>
      </c>
      <c r="F178" s="24">
        <f>F179+F181+F183</f>
        <v>83560.15</v>
      </c>
      <c r="G178" s="24">
        <f>G179+G181+G183</f>
        <v>0</v>
      </c>
      <c r="H178" s="24">
        <f>H179+H181+H183</f>
        <v>152300</v>
      </c>
      <c r="I178" s="24">
        <v>152300</v>
      </c>
      <c r="J178" s="24">
        <v>152300</v>
      </c>
    </row>
    <row r="179" spans="1:10" s="25" customFormat="1" ht="12.75">
      <c r="A179" s="71"/>
      <c r="B179" s="22" t="s">
        <v>86</v>
      </c>
      <c r="C179" s="22" t="s">
        <v>87</v>
      </c>
      <c r="D179" s="24">
        <v>128200</v>
      </c>
      <c r="F179" s="24">
        <f>F180</f>
        <v>70437.89</v>
      </c>
      <c r="G179" s="24">
        <f>G180</f>
        <v>0</v>
      </c>
      <c r="H179" s="24">
        <f>H180</f>
        <v>128200</v>
      </c>
      <c r="I179" s="24"/>
      <c r="J179" s="24"/>
    </row>
    <row r="180" spans="1:10" s="25" customFormat="1" ht="12.75">
      <c r="A180" s="71"/>
      <c r="B180" s="22" t="s">
        <v>88</v>
      </c>
      <c r="C180" s="22" t="s">
        <v>89</v>
      </c>
      <c r="D180" s="24">
        <v>128200</v>
      </c>
      <c r="F180" s="24">
        <v>70437.89</v>
      </c>
      <c r="G180" s="24">
        <f>H180-D180</f>
        <v>0</v>
      </c>
      <c r="H180" s="24">
        <v>128200</v>
      </c>
      <c r="I180" s="24"/>
      <c r="J180" s="24"/>
    </row>
    <row r="181" spans="1:10" s="25" customFormat="1" ht="12.75">
      <c r="A181" s="71"/>
      <c r="B181" s="22" t="s">
        <v>91</v>
      </c>
      <c r="C181" s="22" t="s">
        <v>92</v>
      </c>
      <c r="D181" s="24">
        <v>3000</v>
      </c>
      <c r="F181" s="24">
        <f>F182</f>
        <v>1500</v>
      </c>
      <c r="G181" s="24">
        <f>G182</f>
        <v>0</v>
      </c>
      <c r="H181" s="24">
        <f>H182</f>
        <v>3000</v>
      </c>
      <c r="I181" s="24"/>
      <c r="J181" s="24"/>
    </row>
    <row r="182" spans="1:10" s="11" customFormat="1" ht="12.75">
      <c r="A182" s="72"/>
      <c r="B182" s="9" t="s">
        <v>93</v>
      </c>
      <c r="C182" s="9" t="s">
        <v>92</v>
      </c>
      <c r="D182" s="10">
        <v>3000</v>
      </c>
      <c r="F182" s="10">
        <v>1500</v>
      </c>
      <c r="G182" s="10">
        <f>H182-D182</f>
        <v>0</v>
      </c>
      <c r="H182" s="10">
        <v>3000</v>
      </c>
      <c r="I182" s="10"/>
      <c r="J182" s="10"/>
    </row>
    <row r="183" spans="1:10" s="25" customFormat="1" ht="12.75">
      <c r="A183" s="71"/>
      <c r="B183" s="22" t="s">
        <v>94</v>
      </c>
      <c r="C183" s="22" t="s">
        <v>95</v>
      </c>
      <c r="D183" s="24">
        <v>21100</v>
      </c>
      <c r="F183" s="24">
        <f>F184</f>
        <v>11622.26</v>
      </c>
      <c r="G183" s="24">
        <f>G184</f>
        <v>0</v>
      </c>
      <c r="H183" s="24">
        <f>H184</f>
        <v>21100</v>
      </c>
      <c r="I183" s="24"/>
      <c r="J183" s="24"/>
    </row>
    <row r="184" spans="1:10" s="11" customFormat="1" ht="25.5">
      <c r="A184" s="72"/>
      <c r="B184" s="9" t="s">
        <v>96</v>
      </c>
      <c r="C184" s="9" t="s">
        <v>97</v>
      </c>
      <c r="D184" s="10">
        <v>21100</v>
      </c>
      <c r="F184" s="10">
        <v>11622.26</v>
      </c>
      <c r="G184" s="10">
        <f>H184-D184</f>
        <v>0</v>
      </c>
      <c r="H184" s="10">
        <v>21100</v>
      </c>
      <c r="I184" s="10"/>
      <c r="J184" s="10"/>
    </row>
    <row r="185" spans="1:10" s="19" customFormat="1" ht="12.75" customHeight="1">
      <c r="A185" s="69"/>
      <c r="B185" s="49" t="s">
        <v>131</v>
      </c>
      <c r="C185" s="33" t="s">
        <v>132</v>
      </c>
      <c r="D185" s="34">
        <v>19000</v>
      </c>
      <c r="E185" s="35"/>
      <c r="F185" s="34">
        <f>F186</f>
        <v>0</v>
      </c>
      <c r="G185" s="34">
        <f>G186</f>
        <v>31840</v>
      </c>
      <c r="H185" s="34">
        <f>H186</f>
        <v>50840</v>
      </c>
      <c r="I185" s="34">
        <f>I186</f>
        <v>19000</v>
      </c>
      <c r="J185" s="34">
        <f>J186</f>
        <v>19000</v>
      </c>
    </row>
    <row r="186" spans="1:10" ht="25.5">
      <c r="A186" s="70"/>
      <c r="B186" s="50" t="s">
        <v>82</v>
      </c>
      <c r="C186" s="3" t="s">
        <v>83</v>
      </c>
      <c r="D186" s="4">
        <v>19000</v>
      </c>
      <c r="F186" s="4">
        <f>F187+F193</f>
        <v>0</v>
      </c>
      <c r="G186" s="4">
        <f>G187+G193</f>
        <v>31840</v>
      </c>
      <c r="H186" s="4">
        <f>H187+H193</f>
        <v>50840</v>
      </c>
      <c r="I186" s="4">
        <f>I187+I193</f>
        <v>19000</v>
      </c>
      <c r="J186" s="4">
        <f>J187+J193</f>
        <v>19000</v>
      </c>
    </row>
    <row r="187" spans="1:10" s="25" customFormat="1" ht="12.75">
      <c r="A187" s="71"/>
      <c r="B187" s="22" t="s">
        <v>10</v>
      </c>
      <c r="C187" s="22" t="s">
        <v>11</v>
      </c>
      <c r="D187" s="24">
        <v>19000</v>
      </c>
      <c r="F187" s="24">
        <f>F188+F191</f>
        <v>0</v>
      </c>
      <c r="G187" s="24">
        <f>G188+G191</f>
        <v>23180</v>
      </c>
      <c r="H187" s="24">
        <f>H188+H191</f>
        <v>42180</v>
      </c>
      <c r="I187" s="24">
        <f>I188+I191</f>
        <v>19000</v>
      </c>
      <c r="J187" s="24">
        <f>J188+J191</f>
        <v>19000</v>
      </c>
    </row>
    <row r="188" spans="1:10" s="25" customFormat="1" ht="12.75">
      <c r="A188" s="71"/>
      <c r="B188" s="22" t="s">
        <v>12</v>
      </c>
      <c r="C188" s="22" t="s">
        <v>13</v>
      </c>
      <c r="D188" s="24">
        <v>19000</v>
      </c>
      <c r="F188" s="24">
        <f aca="true" t="shared" si="25" ref="F188:J189">F189</f>
        <v>0</v>
      </c>
      <c r="G188" s="24">
        <f t="shared" si="25"/>
        <v>-19000</v>
      </c>
      <c r="H188" s="24">
        <f t="shared" si="25"/>
        <v>0</v>
      </c>
      <c r="I188" s="24">
        <v>19000</v>
      </c>
      <c r="J188" s="24">
        <v>19000</v>
      </c>
    </row>
    <row r="189" spans="1:10" s="25" customFormat="1" ht="12.75">
      <c r="A189" s="71"/>
      <c r="B189" s="22" t="s">
        <v>20</v>
      </c>
      <c r="C189" s="22" t="s">
        <v>21</v>
      </c>
      <c r="D189" s="24">
        <v>19000</v>
      </c>
      <c r="F189" s="24">
        <f t="shared" si="25"/>
        <v>0</v>
      </c>
      <c r="G189" s="24">
        <f t="shared" si="25"/>
        <v>-19000</v>
      </c>
      <c r="H189" s="24">
        <f t="shared" si="25"/>
        <v>0</v>
      </c>
      <c r="I189" s="24">
        <f t="shared" si="25"/>
        <v>0</v>
      </c>
      <c r="J189" s="24">
        <f t="shared" si="25"/>
        <v>0</v>
      </c>
    </row>
    <row r="190" spans="1:10" s="11" customFormat="1" ht="25.5">
      <c r="A190" s="72"/>
      <c r="B190" s="9" t="s">
        <v>22</v>
      </c>
      <c r="C190" s="9" t="s">
        <v>23</v>
      </c>
      <c r="D190" s="10">
        <v>19000</v>
      </c>
      <c r="F190" s="10"/>
      <c r="G190" s="10">
        <f>H190-D190</f>
        <v>-19000</v>
      </c>
      <c r="H190" s="10">
        <v>0</v>
      </c>
      <c r="I190" s="10">
        <v>0</v>
      </c>
      <c r="J190" s="10">
        <v>0</v>
      </c>
    </row>
    <row r="191" spans="1:10" s="25" customFormat="1" ht="12.75">
      <c r="A191" s="23"/>
      <c r="B191" s="27">
        <v>37</v>
      </c>
      <c r="C191" s="22"/>
      <c r="D191" s="24">
        <f>D192</f>
        <v>0</v>
      </c>
      <c r="E191" s="24">
        <f>E192</f>
        <v>0</v>
      </c>
      <c r="F191" s="24">
        <f>F192</f>
        <v>0</v>
      </c>
      <c r="G191" s="24">
        <f>G192</f>
        <v>42180</v>
      </c>
      <c r="H191" s="24">
        <f>H192</f>
        <v>42180</v>
      </c>
      <c r="I191" s="24">
        <v>0</v>
      </c>
      <c r="J191" s="24">
        <v>0</v>
      </c>
    </row>
    <row r="192" spans="1:10" s="11" customFormat="1" ht="25.5">
      <c r="A192" s="17"/>
      <c r="B192" s="18">
        <v>3722</v>
      </c>
      <c r="C192" s="9" t="s">
        <v>122</v>
      </c>
      <c r="D192" s="10"/>
      <c r="F192" s="10"/>
      <c r="G192" s="10">
        <f>H192-D192</f>
        <v>42180</v>
      </c>
      <c r="H192" s="10">
        <v>42180</v>
      </c>
      <c r="I192" s="10"/>
      <c r="J192" s="10"/>
    </row>
    <row r="193" spans="1:10" s="25" customFormat="1" ht="25.5">
      <c r="A193" s="23"/>
      <c r="B193" s="27">
        <v>4</v>
      </c>
      <c r="C193" s="22" t="s">
        <v>215</v>
      </c>
      <c r="D193" s="24">
        <f aca="true" t="shared" si="26" ref="D193:G195">D194</f>
        <v>0</v>
      </c>
      <c r="E193" s="24">
        <f t="shared" si="26"/>
        <v>0</v>
      </c>
      <c r="F193" s="24">
        <f t="shared" si="26"/>
        <v>0</v>
      </c>
      <c r="G193" s="24">
        <f t="shared" si="26"/>
        <v>8660</v>
      </c>
      <c r="H193" s="24">
        <f>H194</f>
        <v>8660</v>
      </c>
      <c r="I193" s="24">
        <f>I194</f>
        <v>0</v>
      </c>
      <c r="J193" s="24">
        <f>J194</f>
        <v>0</v>
      </c>
    </row>
    <row r="194" spans="1:10" s="25" customFormat="1" ht="25.5">
      <c r="A194" s="23"/>
      <c r="B194" s="27">
        <v>42</v>
      </c>
      <c r="C194" s="22" t="s">
        <v>150</v>
      </c>
      <c r="D194" s="24">
        <f t="shared" si="26"/>
        <v>0</v>
      </c>
      <c r="E194" s="24">
        <f t="shared" si="26"/>
        <v>0</v>
      </c>
      <c r="F194" s="24">
        <f t="shared" si="26"/>
        <v>0</v>
      </c>
      <c r="G194" s="24">
        <f t="shared" si="26"/>
        <v>8660</v>
      </c>
      <c r="H194" s="24">
        <f>H195</f>
        <v>8660</v>
      </c>
      <c r="I194" s="24">
        <v>0</v>
      </c>
      <c r="J194" s="24">
        <v>0</v>
      </c>
    </row>
    <row r="195" spans="1:10" s="25" customFormat="1" ht="25.5">
      <c r="A195" s="23"/>
      <c r="B195" s="27">
        <v>424</v>
      </c>
      <c r="C195" s="22" t="s">
        <v>200</v>
      </c>
      <c r="D195" s="24">
        <f t="shared" si="26"/>
        <v>0</v>
      </c>
      <c r="E195" s="24">
        <f t="shared" si="26"/>
        <v>0</v>
      </c>
      <c r="F195" s="24">
        <f t="shared" si="26"/>
        <v>0</v>
      </c>
      <c r="G195" s="24">
        <f t="shared" si="26"/>
        <v>8660</v>
      </c>
      <c r="H195" s="24">
        <f>H196</f>
        <v>8660</v>
      </c>
      <c r="I195" s="24"/>
      <c r="J195" s="24"/>
    </row>
    <row r="196" spans="1:10" s="11" customFormat="1" ht="12.75">
      <c r="A196" s="17"/>
      <c r="B196" s="18">
        <v>4241</v>
      </c>
      <c r="C196" s="9" t="s">
        <v>189</v>
      </c>
      <c r="D196" s="10"/>
      <c r="F196" s="10"/>
      <c r="G196" s="10">
        <f>H196-D196</f>
        <v>8660</v>
      </c>
      <c r="H196" s="10">
        <v>8660</v>
      </c>
      <c r="I196" s="10"/>
      <c r="J196" s="10"/>
    </row>
    <row r="197" spans="1:10" s="19" customFormat="1" ht="12.75" customHeight="1">
      <c r="A197" s="69"/>
      <c r="B197" s="49" t="s">
        <v>133</v>
      </c>
      <c r="C197" s="33" t="s">
        <v>134</v>
      </c>
      <c r="D197" s="34">
        <v>1000</v>
      </c>
      <c r="E197" s="35"/>
      <c r="F197" s="34">
        <f aca="true" t="shared" si="27" ref="F197:J201">F198</f>
        <v>1443.75</v>
      </c>
      <c r="G197" s="34">
        <f t="shared" si="27"/>
        <v>443.75</v>
      </c>
      <c r="H197" s="34">
        <f t="shared" si="27"/>
        <v>1443.75</v>
      </c>
      <c r="I197" s="34">
        <f t="shared" si="27"/>
        <v>1000</v>
      </c>
      <c r="J197" s="34">
        <f t="shared" si="27"/>
        <v>1000</v>
      </c>
    </row>
    <row r="198" spans="1:10" ht="12.75">
      <c r="A198" s="70"/>
      <c r="B198" s="50" t="s">
        <v>74</v>
      </c>
      <c r="C198" s="3" t="s">
        <v>75</v>
      </c>
      <c r="D198" s="4">
        <v>1000</v>
      </c>
      <c r="F198" s="4">
        <f t="shared" si="27"/>
        <v>1443.75</v>
      </c>
      <c r="G198" s="4">
        <f t="shared" si="27"/>
        <v>443.75</v>
      </c>
      <c r="H198" s="4">
        <f t="shared" si="27"/>
        <v>1443.75</v>
      </c>
      <c r="I198" s="4">
        <f t="shared" si="27"/>
        <v>1000</v>
      </c>
      <c r="J198" s="4">
        <f t="shared" si="27"/>
        <v>1000</v>
      </c>
    </row>
    <row r="199" spans="1:10" s="25" customFormat="1" ht="12.75">
      <c r="A199" s="71"/>
      <c r="B199" s="22" t="s">
        <v>10</v>
      </c>
      <c r="C199" s="22" t="s">
        <v>11</v>
      </c>
      <c r="D199" s="24">
        <v>1000</v>
      </c>
      <c r="F199" s="24">
        <f t="shared" si="27"/>
        <v>1443.75</v>
      </c>
      <c r="G199" s="24">
        <f t="shared" si="27"/>
        <v>443.75</v>
      </c>
      <c r="H199" s="24">
        <f t="shared" si="27"/>
        <v>1443.75</v>
      </c>
      <c r="I199" s="24">
        <f t="shared" si="27"/>
        <v>1000</v>
      </c>
      <c r="J199" s="24">
        <f t="shared" si="27"/>
        <v>1000</v>
      </c>
    </row>
    <row r="200" spans="1:10" s="25" customFormat="1" ht="12.75">
      <c r="A200" s="71"/>
      <c r="B200" s="22" t="s">
        <v>12</v>
      </c>
      <c r="C200" s="22" t="s">
        <v>13</v>
      </c>
      <c r="D200" s="24">
        <v>1000</v>
      </c>
      <c r="F200" s="24">
        <f t="shared" si="27"/>
        <v>1443.75</v>
      </c>
      <c r="G200" s="24">
        <f t="shared" si="27"/>
        <v>443.75</v>
      </c>
      <c r="H200" s="24">
        <f t="shared" si="27"/>
        <v>1443.75</v>
      </c>
      <c r="I200" s="24">
        <v>1000</v>
      </c>
      <c r="J200" s="24">
        <v>1000</v>
      </c>
    </row>
    <row r="201" spans="1:10" s="25" customFormat="1" ht="12.75">
      <c r="A201" s="71"/>
      <c r="B201" s="22" t="s">
        <v>48</v>
      </c>
      <c r="C201" s="22" t="s">
        <v>49</v>
      </c>
      <c r="D201" s="24">
        <v>1000</v>
      </c>
      <c r="F201" s="24">
        <f t="shared" si="27"/>
        <v>1443.75</v>
      </c>
      <c r="G201" s="24">
        <f t="shared" si="27"/>
        <v>443.75</v>
      </c>
      <c r="H201" s="24">
        <f t="shared" si="27"/>
        <v>1443.75</v>
      </c>
      <c r="I201" s="24"/>
      <c r="J201" s="24"/>
    </row>
    <row r="202" spans="1:10" s="11" customFormat="1" ht="25.5">
      <c r="A202" s="72"/>
      <c r="B202" s="9" t="s">
        <v>54</v>
      </c>
      <c r="C202" s="9" t="s">
        <v>55</v>
      </c>
      <c r="D202" s="10">
        <v>1000</v>
      </c>
      <c r="F202" s="10">
        <v>1443.75</v>
      </c>
      <c r="G202" s="10">
        <f>H202-D202</f>
        <v>443.75</v>
      </c>
      <c r="H202" s="10">
        <v>1443.75</v>
      </c>
      <c r="I202" s="10"/>
      <c r="J202" s="10"/>
    </row>
    <row r="203" spans="1:10" s="19" customFormat="1" ht="12.75" customHeight="1">
      <c r="A203" s="69"/>
      <c r="B203" s="49" t="s">
        <v>135</v>
      </c>
      <c r="C203" s="33" t="s">
        <v>136</v>
      </c>
      <c r="D203" s="34">
        <v>28599.63</v>
      </c>
      <c r="E203" s="35"/>
      <c r="F203" s="34">
        <f aca="true" t="shared" si="28" ref="F203:J204">F204</f>
        <v>27995.29</v>
      </c>
      <c r="G203" s="34">
        <f t="shared" si="28"/>
        <v>-1.3642420526593924E-12</v>
      </c>
      <c r="H203" s="34">
        <f t="shared" si="28"/>
        <v>28599.63</v>
      </c>
      <c r="I203" s="34">
        <f t="shared" si="28"/>
        <v>28200</v>
      </c>
      <c r="J203" s="34">
        <f t="shared" si="28"/>
        <v>28200</v>
      </c>
    </row>
    <row r="204" spans="1:10" ht="25.5">
      <c r="A204" s="70"/>
      <c r="B204" s="50" t="s">
        <v>137</v>
      </c>
      <c r="C204" s="3" t="s">
        <v>138</v>
      </c>
      <c r="D204" s="4">
        <v>28599.63</v>
      </c>
      <c r="F204" s="4">
        <f t="shared" si="28"/>
        <v>27995.29</v>
      </c>
      <c r="G204" s="4">
        <f t="shared" si="28"/>
        <v>-1.3642420526593924E-12</v>
      </c>
      <c r="H204" s="4">
        <f t="shared" si="28"/>
        <v>28599.63</v>
      </c>
      <c r="I204" s="4">
        <f t="shared" si="28"/>
        <v>28200</v>
      </c>
      <c r="J204" s="4">
        <f t="shared" si="28"/>
        <v>28200</v>
      </c>
    </row>
    <row r="205" spans="1:10" s="25" customFormat="1" ht="12.75">
      <c r="A205" s="71"/>
      <c r="B205" s="22" t="s">
        <v>10</v>
      </c>
      <c r="C205" s="22" t="s">
        <v>11</v>
      </c>
      <c r="D205" s="24">
        <v>28599.63</v>
      </c>
      <c r="F205" s="24">
        <f>F206+F211</f>
        <v>27995.29</v>
      </c>
      <c r="G205" s="24">
        <f>G206+G211</f>
        <v>-1.3642420526593924E-12</v>
      </c>
      <c r="H205" s="24">
        <f>H206+H211</f>
        <v>28599.63</v>
      </c>
      <c r="I205" s="24">
        <f>I206+I211</f>
        <v>28200</v>
      </c>
      <c r="J205" s="24">
        <f>J206+J211</f>
        <v>28200</v>
      </c>
    </row>
    <row r="206" spans="1:10" s="25" customFormat="1" ht="12.75">
      <c r="A206" s="71"/>
      <c r="B206" s="22" t="s">
        <v>84</v>
      </c>
      <c r="C206" s="22" t="s">
        <v>85</v>
      </c>
      <c r="D206" s="24">
        <v>26599.63</v>
      </c>
      <c r="F206" s="24">
        <f>F207+F209</f>
        <v>26169.370000000003</v>
      </c>
      <c r="G206" s="24">
        <f>G207+G209</f>
        <v>-1.3642420526593924E-12</v>
      </c>
      <c r="H206" s="24">
        <f>H207+H209</f>
        <v>26599.63</v>
      </c>
      <c r="I206" s="24">
        <v>26200</v>
      </c>
      <c r="J206" s="24">
        <v>26200</v>
      </c>
    </row>
    <row r="207" spans="1:10" s="25" customFormat="1" ht="12.75">
      <c r="A207" s="71"/>
      <c r="B207" s="22" t="s">
        <v>86</v>
      </c>
      <c r="C207" s="22" t="s">
        <v>87</v>
      </c>
      <c r="D207" s="24">
        <v>22899.63</v>
      </c>
      <c r="F207" s="24">
        <f>F208</f>
        <v>22462.97</v>
      </c>
      <c r="G207" s="24">
        <f>G208</f>
        <v>-6.400000000001455</v>
      </c>
      <c r="H207" s="24">
        <f>H208</f>
        <v>22893.23</v>
      </c>
      <c r="I207" s="24"/>
      <c r="J207" s="24"/>
    </row>
    <row r="208" spans="1:10" s="11" customFormat="1" ht="12.75">
      <c r="A208" s="72"/>
      <c r="B208" s="9" t="s">
        <v>88</v>
      </c>
      <c r="C208" s="9" t="s">
        <v>89</v>
      </c>
      <c r="D208" s="10">
        <v>22899.63</v>
      </c>
      <c r="F208" s="10">
        <v>22462.97</v>
      </c>
      <c r="G208" s="10">
        <f>H208-D208</f>
        <v>-6.400000000001455</v>
      </c>
      <c r="H208" s="10">
        <v>22893.23</v>
      </c>
      <c r="I208" s="10"/>
      <c r="J208" s="10"/>
    </row>
    <row r="209" spans="1:10" s="25" customFormat="1" ht="12.75">
      <c r="A209" s="71"/>
      <c r="B209" s="22" t="s">
        <v>94</v>
      </c>
      <c r="C209" s="22" t="s">
        <v>95</v>
      </c>
      <c r="D209" s="24">
        <v>3700</v>
      </c>
      <c r="F209" s="24">
        <f>F210</f>
        <v>3706.4</v>
      </c>
      <c r="G209" s="24">
        <f>G210</f>
        <v>6.400000000000091</v>
      </c>
      <c r="H209" s="24">
        <f>H210</f>
        <v>3706.4</v>
      </c>
      <c r="I209" s="24"/>
      <c r="J209" s="24"/>
    </row>
    <row r="210" spans="1:10" s="11" customFormat="1" ht="25.5">
      <c r="A210" s="72"/>
      <c r="B210" s="9" t="s">
        <v>96</v>
      </c>
      <c r="C210" s="9" t="s">
        <v>97</v>
      </c>
      <c r="D210" s="10">
        <v>3700</v>
      </c>
      <c r="F210" s="10">
        <v>3706.4</v>
      </c>
      <c r="G210" s="10">
        <f>H210-D210</f>
        <v>6.400000000000091</v>
      </c>
      <c r="H210" s="10">
        <v>3706.4</v>
      </c>
      <c r="I210" s="10"/>
      <c r="J210" s="10"/>
    </row>
    <row r="211" spans="1:10" s="25" customFormat="1" ht="12.75">
      <c r="A211" s="71"/>
      <c r="B211" s="22" t="s">
        <v>12</v>
      </c>
      <c r="C211" s="22" t="s">
        <v>13</v>
      </c>
      <c r="D211" s="24">
        <v>2000</v>
      </c>
      <c r="F211" s="24">
        <f aca="true" t="shared" si="29" ref="F211:H212">F212</f>
        <v>1825.92</v>
      </c>
      <c r="G211" s="24">
        <f t="shared" si="29"/>
        <v>0</v>
      </c>
      <c r="H211" s="24">
        <f t="shared" si="29"/>
        <v>2000</v>
      </c>
      <c r="I211" s="24">
        <v>2000</v>
      </c>
      <c r="J211" s="24">
        <v>2000</v>
      </c>
    </row>
    <row r="212" spans="1:10" s="25" customFormat="1" ht="12.75">
      <c r="A212" s="71"/>
      <c r="B212" s="22" t="s">
        <v>14</v>
      </c>
      <c r="C212" s="22" t="s">
        <v>15</v>
      </c>
      <c r="D212" s="24">
        <v>2000</v>
      </c>
      <c r="F212" s="24">
        <f t="shared" si="29"/>
        <v>1825.92</v>
      </c>
      <c r="G212" s="24">
        <f t="shared" si="29"/>
        <v>0</v>
      </c>
      <c r="H212" s="24">
        <f t="shared" si="29"/>
        <v>2000</v>
      </c>
      <c r="I212" s="24"/>
      <c r="J212" s="24"/>
    </row>
    <row r="213" spans="1:10" s="11" customFormat="1" ht="25.5">
      <c r="A213" s="72"/>
      <c r="B213" s="9" t="s">
        <v>100</v>
      </c>
      <c r="C213" s="9" t="s">
        <v>101</v>
      </c>
      <c r="D213" s="10">
        <v>2000</v>
      </c>
      <c r="F213" s="10">
        <v>1825.92</v>
      </c>
      <c r="G213" s="10">
        <f>H213-D213</f>
        <v>0</v>
      </c>
      <c r="H213" s="10">
        <v>2000</v>
      </c>
      <c r="I213" s="10"/>
      <c r="J213" s="10"/>
    </row>
    <row r="214" spans="1:10" s="19" customFormat="1" ht="25.5">
      <c r="A214" s="69"/>
      <c r="B214" s="49" t="s">
        <v>139</v>
      </c>
      <c r="C214" s="33" t="s">
        <v>140</v>
      </c>
      <c r="D214" s="34">
        <v>2000</v>
      </c>
      <c r="E214" s="35"/>
      <c r="F214" s="34">
        <f aca="true" t="shared" si="30" ref="F214:G216">F215</f>
        <v>2000</v>
      </c>
      <c r="G214" s="34">
        <f t="shared" si="30"/>
        <v>1604</v>
      </c>
      <c r="H214" s="34">
        <f aca="true" t="shared" si="31" ref="H214:J216">H215</f>
        <v>3604</v>
      </c>
      <c r="I214" s="34">
        <f t="shared" si="31"/>
        <v>2000</v>
      </c>
      <c r="J214" s="34">
        <f t="shared" si="31"/>
        <v>2000</v>
      </c>
    </row>
    <row r="215" spans="1:10" ht="25.5">
      <c r="A215" s="70"/>
      <c r="B215" s="50" t="s">
        <v>141</v>
      </c>
      <c r="C215" s="3" t="s">
        <v>142</v>
      </c>
      <c r="D215" s="4">
        <v>2000</v>
      </c>
      <c r="F215" s="4">
        <f t="shared" si="30"/>
        <v>2000</v>
      </c>
      <c r="G215" s="4">
        <f t="shared" si="30"/>
        <v>1604</v>
      </c>
      <c r="H215" s="4">
        <f t="shared" si="31"/>
        <v>3604</v>
      </c>
      <c r="I215" s="4">
        <f t="shared" si="31"/>
        <v>2000</v>
      </c>
      <c r="J215" s="4">
        <f t="shared" si="31"/>
        <v>2000</v>
      </c>
    </row>
    <row r="216" spans="1:10" s="25" customFormat="1" ht="12.75">
      <c r="A216" s="71"/>
      <c r="B216" s="22" t="s">
        <v>10</v>
      </c>
      <c r="C216" s="22" t="s">
        <v>11</v>
      </c>
      <c r="D216" s="24">
        <v>2000</v>
      </c>
      <c r="F216" s="24">
        <f t="shared" si="30"/>
        <v>2000</v>
      </c>
      <c r="G216" s="24">
        <f t="shared" si="30"/>
        <v>1604</v>
      </c>
      <c r="H216" s="24">
        <f t="shared" si="31"/>
        <v>3604</v>
      </c>
      <c r="I216" s="24">
        <f t="shared" si="31"/>
        <v>2000</v>
      </c>
      <c r="J216" s="24">
        <f t="shared" si="31"/>
        <v>2000</v>
      </c>
    </row>
    <row r="217" spans="1:10" s="25" customFormat="1" ht="12.75">
      <c r="A217" s="71"/>
      <c r="B217" s="22" t="s">
        <v>12</v>
      </c>
      <c r="C217" s="22" t="s">
        <v>13</v>
      </c>
      <c r="D217" s="24">
        <v>2000</v>
      </c>
      <c r="F217" s="24">
        <f>F218+F220</f>
        <v>2000</v>
      </c>
      <c r="G217" s="24">
        <f>G218+G220</f>
        <v>1604</v>
      </c>
      <c r="H217" s="24">
        <f>H218+H220</f>
        <v>3604</v>
      </c>
      <c r="I217" s="24">
        <v>2000</v>
      </c>
      <c r="J217" s="24">
        <v>2000</v>
      </c>
    </row>
    <row r="218" spans="1:10" s="25" customFormat="1" ht="12.75">
      <c r="A218" s="71"/>
      <c r="B218" s="22" t="s">
        <v>14</v>
      </c>
      <c r="C218" s="22" t="s">
        <v>15</v>
      </c>
      <c r="D218" s="24">
        <v>1000</v>
      </c>
      <c r="F218" s="24">
        <f>F219</f>
        <v>1200</v>
      </c>
      <c r="G218" s="24">
        <f>G219</f>
        <v>1804</v>
      </c>
      <c r="H218" s="24">
        <f>H219</f>
        <v>2804</v>
      </c>
      <c r="I218" s="24"/>
      <c r="J218" s="24"/>
    </row>
    <row r="219" spans="1:10" s="11" customFormat="1" ht="12.75">
      <c r="A219" s="72"/>
      <c r="B219" s="9" t="s">
        <v>16</v>
      </c>
      <c r="C219" s="9" t="s">
        <v>17</v>
      </c>
      <c r="D219" s="10">
        <v>1000</v>
      </c>
      <c r="F219" s="10">
        <v>1200</v>
      </c>
      <c r="G219" s="10">
        <f>H219-D219</f>
        <v>1804</v>
      </c>
      <c r="H219" s="10">
        <v>2804</v>
      </c>
      <c r="I219" s="10"/>
      <c r="J219" s="10"/>
    </row>
    <row r="220" spans="1:10" s="25" customFormat="1" ht="12.75">
      <c r="A220" s="71"/>
      <c r="B220" s="22" t="s">
        <v>20</v>
      </c>
      <c r="C220" s="22" t="s">
        <v>21</v>
      </c>
      <c r="D220" s="24">
        <v>1000</v>
      </c>
      <c r="F220" s="24">
        <f>F221+F222</f>
        <v>800</v>
      </c>
      <c r="G220" s="24">
        <f>G221+G222</f>
        <v>-200</v>
      </c>
      <c r="H220" s="24">
        <f>H221+H222</f>
        <v>800</v>
      </c>
      <c r="I220" s="24"/>
      <c r="J220" s="24"/>
    </row>
    <row r="221" spans="1:10" s="11" customFormat="1" ht="25.5">
      <c r="A221" s="72"/>
      <c r="B221" s="9" t="s">
        <v>22</v>
      </c>
      <c r="C221" s="9" t="s">
        <v>23</v>
      </c>
      <c r="D221" s="10">
        <v>800</v>
      </c>
      <c r="F221" s="10">
        <v>800</v>
      </c>
      <c r="G221" s="10">
        <f>H221-D221</f>
        <v>0</v>
      </c>
      <c r="H221" s="10">
        <v>800</v>
      </c>
      <c r="I221" s="10"/>
      <c r="J221" s="10"/>
    </row>
    <row r="222" spans="1:10" s="11" customFormat="1" ht="12.75">
      <c r="A222" s="72"/>
      <c r="B222" s="9" t="s">
        <v>120</v>
      </c>
      <c r="C222" s="9" t="s">
        <v>121</v>
      </c>
      <c r="D222" s="10">
        <v>200</v>
      </c>
      <c r="F222" s="10">
        <v>0</v>
      </c>
      <c r="G222" s="10">
        <f>H222-D222</f>
        <v>-200</v>
      </c>
      <c r="H222" s="10">
        <v>0</v>
      </c>
      <c r="I222" s="10"/>
      <c r="J222" s="10"/>
    </row>
    <row r="223" spans="1:10" s="19" customFormat="1" ht="12.75" customHeight="1">
      <c r="A223" s="69"/>
      <c r="B223" s="49" t="s">
        <v>143</v>
      </c>
      <c r="C223" s="33" t="s">
        <v>144</v>
      </c>
      <c r="D223" s="34">
        <v>4000</v>
      </c>
      <c r="E223" s="35"/>
      <c r="F223" s="34">
        <f aca="true" t="shared" si="32" ref="F223:G225">F224</f>
        <v>0</v>
      </c>
      <c r="G223" s="34">
        <f t="shared" si="32"/>
        <v>0</v>
      </c>
      <c r="H223" s="34">
        <f aca="true" t="shared" si="33" ref="H223:J225">H224</f>
        <v>4000</v>
      </c>
      <c r="I223" s="34">
        <f t="shared" si="33"/>
        <v>4000</v>
      </c>
      <c r="J223" s="34">
        <f t="shared" si="33"/>
        <v>4000</v>
      </c>
    </row>
    <row r="224" spans="1:10" ht="25.5">
      <c r="A224" s="70"/>
      <c r="B224" s="50" t="s">
        <v>125</v>
      </c>
      <c r="C224" s="3" t="s">
        <v>126</v>
      </c>
      <c r="D224" s="4">
        <v>4000</v>
      </c>
      <c r="F224" s="4">
        <f t="shared" si="32"/>
        <v>0</v>
      </c>
      <c r="G224" s="4">
        <f t="shared" si="32"/>
        <v>0</v>
      </c>
      <c r="H224" s="4">
        <f t="shared" si="33"/>
        <v>4000</v>
      </c>
      <c r="I224" s="4">
        <f t="shared" si="33"/>
        <v>4000</v>
      </c>
      <c r="J224" s="4">
        <f t="shared" si="33"/>
        <v>4000</v>
      </c>
    </row>
    <row r="225" spans="1:10" s="25" customFormat="1" ht="12.75">
      <c r="A225" s="71"/>
      <c r="B225" s="22" t="s">
        <v>10</v>
      </c>
      <c r="C225" s="22" t="s">
        <v>11</v>
      </c>
      <c r="D225" s="24">
        <v>4000</v>
      </c>
      <c r="F225" s="24">
        <f t="shared" si="32"/>
        <v>0</v>
      </c>
      <c r="G225" s="24">
        <f t="shared" si="32"/>
        <v>0</v>
      </c>
      <c r="H225" s="24">
        <f t="shared" si="33"/>
        <v>4000</v>
      </c>
      <c r="I225" s="24">
        <f t="shared" si="33"/>
        <v>4000</v>
      </c>
      <c r="J225" s="24">
        <f t="shared" si="33"/>
        <v>4000</v>
      </c>
    </row>
    <row r="226" spans="1:10" s="25" customFormat="1" ht="12.75">
      <c r="A226" s="71"/>
      <c r="B226" s="22" t="s">
        <v>12</v>
      </c>
      <c r="C226" s="22" t="s">
        <v>13</v>
      </c>
      <c r="D226" s="24">
        <f>D227+D229+D231</f>
        <v>4000</v>
      </c>
      <c r="E226" s="24">
        <f>E227+E229+E231</f>
        <v>0</v>
      </c>
      <c r="F226" s="24">
        <f>F227+F229+F231</f>
        <v>0</v>
      </c>
      <c r="G226" s="24">
        <f>G227+G229+G231</f>
        <v>0</v>
      </c>
      <c r="H226" s="24">
        <f>H227+H229+H231</f>
        <v>4000</v>
      </c>
      <c r="I226" s="24">
        <v>4000</v>
      </c>
      <c r="J226" s="24">
        <v>4000</v>
      </c>
    </row>
    <row r="227" spans="1:10" s="25" customFormat="1" ht="12.75">
      <c r="A227" s="23"/>
      <c r="B227" s="27">
        <v>321</v>
      </c>
      <c r="C227" s="22"/>
      <c r="D227" s="24"/>
      <c r="F227" s="24">
        <f>F228</f>
        <v>0</v>
      </c>
      <c r="G227" s="24">
        <f>G228</f>
        <v>2800</v>
      </c>
      <c r="H227" s="24">
        <f>H228</f>
        <v>2800</v>
      </c>
      <c r="I227" s="24"/>
      <c r="J227" s="24"/>
    </row>
    <row r="228" spans="1:10" s="11" customFormat="1" ht="25.5">
      <c r="A228" s="17"/>
      <c r="B228" s="18">
        <v>3211</v>
      </c>
      <c r="C228" s="9" t="s">
        <v>23</v>
      </c>
      <c r="D228" s="10"/>
      <c r="F228" s="10"/>
      <c r="G228" s="10">
        <f>H228-D228</f>
        <v>2800</v>
      </c>
      <c r="H228" s="10">
        <v>2800</v>
      </c>
      <c r="I228" s="10"/>
      <c r="J228" s="10"/>
    </row>
    <row r="229" spans="1:10" s="25" customFormat="1" ht="12.75">
      <c r="A229" s="23"/>
      <c r="B229" s="27">
        <v>323</v>
      </c>
      <c r="C229" s="22" t="s">
        <v>31</v>
      </c>
      <c r="D229" s="24">
        <f>D230</f>
        <v>0</v>
      </c>
      <c r="E229" s="24">
        <f>E230</f>
        <v>0</v>
      </c>
      <c r="F229" s="24">
        <f>F230</f>
        <v>0</v>
      </c>
      <c r="G229" s="24">
        <f>G230</f>
        <v>1200</v>
      </c>
      <c r="H229" s="24">
        <f>H230</f>
        <v>1200</v>
      </c>
      <c r="I229" s="24"/>
      <c r="J229" s="24"/>
    </row>
    <row r="230" spans="1:10" s="26" customFormat="1" ht="25.5">
      <c r="A230" s="45"/>
      <c r="B230" s="52">
        <v>3231</v>
      </c>
      <c r="C230" s="9" t="s">
        <v>33</v>
      </c>
      <c r="D230" s="10">
        <v>0</v>
      </c>
      <c r="F230" s="10">
        <v>0</v>
      </c>
      <c r="G230" s="10">
        <f>H230-D230</f>
        <v>1200</v>
      </c>
      <c r="H230" s="10">
        <v>1200</v>
      </c>
      <c r="I230" s="10"/>
      <c r="J230" s="10"/>
    </row>
    <row r="231" spans="1:10" s="25" customFormat="1" ht="12.75">
      <c r="A231" s="71"/>
      <c r="B231" s="22" t="s">
        <v>48</v>
      </c>
      <c r="C231" s="22" t="s">
        <v>49</v>
      </c>
      <c r="D231" s="24">
        <v>4000</v>
      </c>
      <c r="F231" s="24">
        <f>F232</f>
        <v>0</v>
      </c>
      <c r="G231" s="24">
        <f>G232</f>
        <v>-4000</v>
      </c>
      <c r="H231" s="24">
        <f>H232</f>
        <v>0</v>
      </c>
      <c r="I231" s="24"/>
      <c r="J231" s="24"/>
    </row>
    <row r="232" spans="1:10" s="11" customFormat="1" ht="25.5">
      <c r="A232" s="72"/>
      <c r="B232" s="9" t="s">
        <v>54</v>
      </c>
      <c r="C232" s="9" t="s">
        <v>55</v>
      </c>
      <c r="D232" s="10">
        <v>4000</v>
      </c>
      <c r="F232" s="10"/>
      <c r="G232" s="10">
        <f>H232-D232</f>
        <v>-4000</v>
      </c>
      <c r="H232" s="10">
        <v>0</v>
      </c>
      <c r="I232" s="10"/>
      <c r="J232" s="10"/>
    </row>
    <row r="233" spans="1:10" s="19" customFormat="1" ht="12.75" customHeight="1">
      <c r="A233" s="36"/>
      <c r="B233" s="42" t="s">
        <v>205</v>
      </c>
      <c r="C233" s="37" t="s">
        <v>206</v>
      </c>
      <c r="D233" s="38">
        <f aca="true" t="shared" si="34" ref="D233:J236">D234</f>
        <v>0</v>
      </c>
      <c r="E233" s="38">
        <f t="shared" si="34"/>
        <v>0</v>
      </c>
      <c r="F233" s="38">
        <f t="shared" si="34"/>
        <v>0</v>
      </c>
      <c r="G233" s="38">
        <f t="shared" si="34"/>
        <v>5000</v>
      </c>
      <c r="H233" s="38">
        <f t="shared" si="34"/>
        <v>5000</v>
      </c>
      <c r="I233" s="38">
        <f t="shared" si="34"/>
        <v>0</v>
      </c>
      <c r="J233" s="38">
        <f t="shared" si="34"/>
        <v>0</v>
      </c>
    </row>
    <row r="234" spans="1:10" ht="12.75">
      <c r="A234" s="12"/>
      <c r="B234" s="16">
        <v>32300</v>
      </c>
      <c r="C234" s="15" t="s">
        <v>73</v>
      </c>
      <c r="D234" s="14">
        <f t="shared" si="34"/>
        <v>0</v>
      </c>
      <c r="E234" s="14">
        <f t="shared" si="34"/>
        <v>0</v>
      </c>
      <c r="F234" s="14">
        <f t="shared" si="34"/>
        <v>0</v>
      </c>
      <c r="G234" s="14">
        <f t="shared" si="34"/>
        <v>5000</v>
      </c>
      <c r="H234" s="14">
        <f t="shared" si="34"/>
        <v>5000</v>
      </c>
      <c r="I234" s="14">
        <f t="shared" si="34"/>
        <v>0</v>
      </c>
      <c r="J234" s="14">
        <f t="shared" si="34"/>
        <v>0</v>
      </c>
    </row>
    <row r="235" spans="1:10" s="25" customFormat="1" ht="12.75">
      <c r="A235" s="23"/>
      <c r="B235" s="27">
        <v>3</v>
      </c>
      <c r="C235" s="22" t="s">
        <v>11</v>
      </c>
      <c r="D235" s="24">
        <f t="shared" si="34"/>
        <v>0</v>
      </c>
      <c r="E235" s="24">
        <f t="shared" si="34"/>
        <v>0</v>
      </c>
      <c r="F235" s="24">
        <f t="shared" si="34"/>
        <v>0</v>
      </c>
      <c r="G235" s="24">
        <f t="shared" si="34"/>
        <v>5000</v>
      </c>
      <c r="H235" s="24">
        <f t="shared" si="34"/>
        <v>5000</v>
      </c>
      <c r="I235" s="24">
        <f t="shared" si="34"/>
        <v>0</v>
      </c>
      <c r="J235" s="24">
        <f t="shared" si="34"/>
        <v>0</v>
      </c>
    </row>
    <row r="236" spans="1:10" s="25" customFormat="1" ht="12.75">
      <c r="A236" s="23"/>
      <c r="B236" s="27">
        <v>32</v>
      </c>
      <c r="C236" s="22" t="s">
        <v>13</v>
      </c>
      <c r="D236" s="24">
        <f t="shared" si="34"/>
        <v>0</v>
      </c>
      <c r="E236" s="24">
        <f t="shared" si="34"/>
        <v>0</v>
      </c>
      <c r="F236" s="24">
        <f t="shared" si="34"/>
        <v>0</v>
      </c>
      <c r="G236" s="24">
        <f t="shared" si="34"/>
        <v>5000</v>
      </c>
      <c r="H236" s="24">
        <f t="shared" si="34"/>
        <v>5000</v>
      </c>
      <c r="I236" s="24">
        <v>0</v>
      </c>
      <c r="J236" s="24">
        <v>0</v>
      </c>
    </row>
    <row r="237" spans="1:10" s="25" customFormat="1" ht="12.75">
      <c r="A237" s="23"/>
      <c r="B237" s="27">
        <v>322</v>
      </c>
      <c r="C237" s="22" t="s">
        <v>21</v>
      </c>
      <c r="D237" s="24">
        <f>D238+D239+D240</f>
        <v>0</v>
      </c>
      <c r="E237" s="24">
        <f>E238+E239+E240</f>
        <v>0</v>
      </c>
      <c r="F237" s="24">
        <f>F238+F239+F240</f>
        <v>0</v>
      </c>
      <c r="G237" s="24">
        <f>G238+G239+G240</f>
        <v>5000</v>
      </c>
      <c r="H237" s="24">
        <f>H238+H239+H240</f>
        <v>5000</v>
      </c>
      <c r="I237" s="24"/>
      <c r="J237" s="24"/>
    </row>
    <row r="238" spans="1:10" s="11" customFormat="1" ht="25.5">
      <c r="A238" s="17"/>
      <c r="B238" s="18">
        <v>3221</v>
      </c>
      <c r="C238" s="9" t="s">
        <v>23</v>
      </c>
      <c r="D238" s="10"/>
      <c r="F238" s="10"/>
      <c r="G238" s="10">
        <f>H238-D238</f>
        <v>500</v>
      </c>
      <c r="H238" s="10">
        <v>500</v>
      </c>
      <c r="I238" s="10"/>
      <c r="J238" s="10"/>
    </row>
    <row r="239" spans="1:10" s="11" customFormat="1" ht="12.75">
      <c r="A239" s="17"/>
      <c r="B239" s="18">
        <v>3222</v>
      </c>
      <c r="C239" s="9" t="s">
        <v>121</v>
      </c>
      <c r="D239" s="10"/>
      <c r="F239" s="10"/>
      <c r="G239" s="10">
        <f>H239-D239</f>
        <v>4000</v>
      </c>
      <c r="H239" s="10">
        <v>4000</v>
      </c>
      <c r="I239" s="10"/>
      <c r="J239" s="10"/>
    </row>
    <row r="240" spans="1:10" s="11" customFormat="1" ht="12.75">
      <c r="A240" s="17"/>
      <c r="B240" s="18">
        <v>3225</v>
      </c>
      <c r="C240" s="9" t="s">
        <v>27</v>
      </c>
      <c r="D240" s="10"/>
      <c r="F240" s="10"/>
      <c r="G240" s="10">
        <f>H240-D240</f>
        <v>500</v>
      </c>
      <c r="H240" s="10">
        <v>500</v>
      </c>
      <c r="I240" s="10"/>
      <c r="J240" s="10"/>
    </row>
    <row r="241" spans="1:10" s="19" customFormat="1" ht="12.75" customHeight="1">
      <c r="A241" s="69"/>
      <c r="B241" s="49" t="s">
        <v>145</v>
      </c>
      <c r="C241" s="33" t="s">
        <v>146</v>
      </c>
      <c r="D241" s="34">
        <v>7000</v>
      </c>
      <c r="E241" s="35"/>
      <c r="F241" s="34">
        <f>F242</f>
        <v>7000</v>
      </c>
      <c r="G241" s="34">
        <f>G242</f>
        <v>0</v>
      </c>
      <c r="H241" s="34">
        <f>H242</f>
        <v>7000</v>
      </c>
      <c r="I241" s="34">
        <f>I242</f>
        <v>7000</v>
      </c>
      <c r="J241" s="34">
        <f>J242</f>
        <v>7000</v>
      </c>
    </row>
    <row r="242" spans="1:10" ht="12.75">
      <c r="A242" s="70"/>
      <c r="B242" s="50" t="s">
        <v>110</v>
      </c>
      <c r="C242" s="3" t="s">
        <v>111</v>
      </c>
      <c r="D242" s="4">
        <v>7000</v>
      </c>
      <c r="F242" s="4">
        <f>F243+F249</f>
        <v>7000</v>
      </c>
      <c r="G242" s="4">
        <f>G243+G249</f>
        <v>0</v>
      </c>
      <c r="H242" s="4">
        <f>H243+H249</f>
        <v>7000</v>
      </c>
      <c r="I242" s="4">
        <f>I243+I249</f>
        <v>7000</v>
      </c>
      <c r="J242" s="4">
        <f>J243+J249</f>
        <v>7000</v>
      </c>
    </row>
    <row r="243" spans="1:10" s="25" customFormat="1" ht="12.75">
      <c r="A243" s="71"/>
      <c r="B243" s="22" t="s">
        <v>10</v>
      </c>
      <c r="C243" s="22" t="s">
        <v>11</v>
      </c>
      <c r="D243" s="24">
        <v>3273.75</v>
      </c>
      <c r="F243" s="24">
        <f>F244</f>
        <v>3273.75</v>
      </c>
      <c r="G243" s="24">
        <f>G244</f>
        <v>0</v>
      </c>
      <c r="H243" s="24">
        <f>H244</f>
        <v>1426.5</v>
      </c>
      <c r="I243" s="24">
        <f>I244</f>
        <v>4000</v>
      </c>
      <c r="J243" s="24">
        <f>J244</f>
        <v>4000</v>
      </c>
    </row>
    <row r="244" spans="1:10" s="25" customFormat="1" ht="12.75">
      <c r="A244" s="71"/>
      <c r="B244" s="22" t="s">
        <v>12</v>
      </c>
      <c r="C244" s="22" t="s">
        <v>13</v>
      </c>
      <c r="D244" s="24">
        <v>3273.75</v>
      </c>
      <c r="F244" s="24">
        <f>F245+F247</f>
        <v>3273.75</v>
      </c>
      <c r="G244" s="24">
        <f>G245+G247</f>
        <v>0</v>
      </c>
      <c r="H244" s="24">
        <f>H245+H247</f>
        <v>1426.5</v>
      </c>
      <c r="I244" s="24">
        <v>4000</v>
      </c>
      <c r="J244" s="24">
        <v>4000</v>
      </c>
    </row>
    <row r="245" spans="1:10" s="25" customFormat="1" ht="12.75">
      <c r="A245" s="71"/>
      <c r="B245" s="22" t="s">
        <v>20</v>
      </c>
      <c r="C245" s="22" t="s">
        <v>21</v>
      </c>
      <c r="D245" s="24">
        <v>500</v>
      </c>
      <c r="F245" s="24">
        <f>F246</f>
        <v>500</v>
      </c>
      <c r="G245" s="24">
        <f>G246</f>
        <v>0</v>
      </c>
      <c r="H245" s="24">
        <f>H246</f>
        <v>189</v>
      </c>
      <c r="I245" s="24"/>
      <c r="J245" s="24"/>
    </row>
    <row r="246" spans="1:10" s="11" customFormat="1" ht="12.75">
      <c r="A246" s="72"/>
      <c r="B246" s="9" t="s">
        <v>26</v>
      </c>
      <c r="C246" s="9" t="s">
        <v>27</v>
      </c>
      <c r="D246" s="10">
        <v>500</v>
      </c>
      <c r="F246" s="10">
        <v>500</v>
      </c>
      <c r="G246" s="10"/>
      <c r="H246" s="10">
        <v>189</v>
      </c>
      <c r="I246" s="10"/>
      <c r="J246" s="10"/>
    </row>
    <row r="247" spans="1:10" s="25" customFormat="1" ht="12.75">
      <c r="A247" s="71"/>
      <c r="B247" s="22" t="s">
        <v>48</v>
      </c>
      <c r="C247" s="22" t="s">
        <v>49</v>
      </c>
      <c r="D247" s="24">
        <v>2773.75</v>
      </c>
      <c r="F247" s="24">
        <f>F248</f>
        <v>2773.75</v>
      </c>
      <c r="G247" s="24">
        <f>G248</f>
        <v>0</v>
      </c>
      <c r="H247" s="24">
        <f>H248</f>
        <v>1237.5</v>
      </c>
      <c r="I247" s="24"/>
      <c r="J247" s="24"/>
    </row>
    <row r="248" spans="1:10" s="11" customFormat="1" ht="25.5">
      <c r="A248" s="72"/>
      <c r="B248" s="9" t="s">
        <v>54</v>
      </c>
      <c r="C248" s="9" t="s">
        <v>55</v>
      </c>
      <c r="D248" s="10">
        <v>2773.75</v>
      </c>
      <c r="F248" s="10">
        <v>2773.75</v>
      </c>
      <c r="G248" s="10"/>
      <c r="H248" s="10">
        <v>1237.5</v>
      </c>
      <c r="I248" s="10"/>
      <c r="J248" s="10"/>
    </row>
    <row r="249" spans="1:10" s="25" customFormat="1" ht="25.5">
      <c r="A249" s="71"/>
      <c r="B249" s="22" t="s">
        <v>147</v>
      </c>
      <c r="C249" s="22" t="s">
        <v>148</v>
      </c>
      <c r="D249" s="24">
        <v>3726.25</v>
      </c>
      <c r="F249" s="24">
        <f aca="true" t="shared" si="35" ref="F249:G251">F250</f>
        <v>3726.25</v>
      </c>
      <c r="G249" s="24">
        <f t="shared" si="35"/>
        <v>0</v>
      </c>
      <c r="H249" s="24">
        <f>H250</f>
        <v>5573.5</v>
      </c>
      <c r="I249" s="24">
        <f>I250</f>
        <v>3000</v>
      </c>
      <c r="J249" s="24">
        <f>J250</f>
        <v>3000</v>
      </c>
    </row>
    <row r="250" spans="1:10" s="25" customFormat="1" ht="25.5">
      <c r="A250" s="71"/>
      <c r="B250" s="22" t="s">
        <v>149</v>
      </c>
      <c r="C250" s="22" t="s">
        <v>150</v>
      </c>
      <c r="D250" s="24">
        <v>3726.25</v>
      </c>
      <c r="F250" s="24">
        <f t="shared" si="35"/>
        <v>3726.25</v>
      </c>
      <c r="G250" s="24">
        <f t="shared" si="35"/>
        <v>0</v>
      </c>
      <c r="H250" s="24">
        <f>H251+H254</f>
        <v>5573.5</v>
      </c>
      <c r="I250" s="24">
        <v>3000</v>
      </c>
      <c r="J250" s="24">
        <v>3000</v>
      </c>
    </row>
    <row r="251" spans="1:10" s="25" customFormat="1" ht="12.75">
      <c r="A251" s="71"/>
      <c r="B251" s="22" t="s">
        <v>151</v>
      </c>
      <c r="C251" s="22" t="s">
        <v>152</v>
      </c>
      <c r="D251" s="24">
        <v>3726.25</v>
      </c>
      <c r="F251" s="24">
        <f t="shared" si="35"/>
        <v>3726.25</v>
      </c>
      <c r="G251" s="24">
        <f t="shared" si="35"/>
        <v>0</v>
      </c>
      <c r="H251" s="24">
        <f>H252+H253</f>
        <v>4246</v>
      </c>
      <c r="I251" s="24"/>
      <c r="J251" s="24"/>
    </row>
    <row r="252" spans="1:10" s="11" customFormat="1" ht="12.75">
      <c r="A252" s="72"/>
      <c r="B252" s="9" t="s">
        <v>153</v>
      </c>
      <c r="C252" s="9" t="s">
        <v>154</v>
      </c>
      <c r="D252" s="10">
        <v>3726.25</v>
      </c>
      <c r="F252" s="10">
        <v>3726.25</v>
      </c>
      <c r="G252" s="10"/>
      <c r="H252" s="10">
        <v>3726.25</v>
      </c>
      <c r="I252" s="10"/>
      <c r="J252" s="10"/>
    </row>
    <row r="253" spans="1:10" s="11" customFormat="1" ht="25.5">
      <c r="A253" s="17"/>
      <c r="B253" s="18">
        <v>4227</v>
      </c>
      <c r="C253" s="9" t="s">
        <v>171</v>
      </c>
      <c r="D253" s="10"/>
      <c r="F253" s="10"/>
      <c r="G253" s="10"/>
      <c r="H253" s="10">
        <v>519.75</v>
      </c>
      <c r="I253" s="10"/>
      <c r="J253" s="10"/>
    </row>
    <row r="254" spans="1:10" s="25" customFormat="1" ht="25.5">
      <c r="A254" s="23"/>
      <c r="B254" s="27">
        <v>424</v>
      </c>
      <c r="C254" s="22" t="s">
        <v>214</v>
      </c>
      <c r="D254" s="24"/>
      <c r="F254" s="24"/>
      <c r="G254" s="24"/>
      <c r="H254" s="24">
        <f>H255</f>
        <v>1327.5</v>
      </c>
      <c r="I254" s="24"/>
      <c r="J254" s="24"/>
    </row>
    <row r="255" spans="1:10" s="11" customFormat="1" ht="12.75">
      <c r="A255" s="17"/>
      <c r="B255" s="18">
        <v>4241</v>
      </c>
      <c r="C255" s="9" t="s">
        <v>189</v>
      </c>
      <c r="D255" s="10"/>
      <c r="F255" s="10"/>
      <c r="G255" s="10"/>
      <c r="H255" s="10">
        <v>1327.5</v>
      </c>
      <c r="I255" s="10"/>
      <c r="J255" s="10"/>
    </row>
    <row r="256" spans="1:10" s="19" customFormat="1" ht="25.5">
      <c r="A256" s="69"/>
      <c r="B256" s="49" t="s">
        <v>155</v>
      </c>
      <c r="C256" s="33" t="s">
        <v>156</v>
      </c>
      <c r="D256" s="34">
        <v>962.5</v>
      </c>
      <c r="E256" s="35"/>
      <c r="F256" s="34">
        <f aca="true" t="shared" si="36" ref="F256:G260">F257</f>
        <v>374</v>
      </c>
      <c r="G256" s="34">
        <f t="shared" si="36"/>
        <v>-588.5</v>
      </c>
      <c r="H256" s="34">
        <f aca="true" t="shared" si="37" ref="H256:J258">H257</f>
        <v>374</v>
      </c>
      <c r="I256" s="34">
        <f t="shared" si="37"/>
        <v>962.5</v>
      </c>
      <c r="J256" s="34">
        <f t="shared" si="37"/>
        <v>962.5</v>
      </c>
    </row>
    <row r="257" spans="1:10" ht="12.75">
      <c r="A257" s="70"/>
      <c r="B257" s="50" t="s">
        <v>157</v>
      </c>
      <c r="C257" s="3" t="s">
        <v>158</v>
      </c>
      <c r="D257" s="4">
        <v>962.5</v>
      </c>
      <c r="F257" s="4">
        <f t="shared" si="36"/>
        <v>374</v>
      </c>
      <c r="G257" s="4">
        <f t="shared" si="36"/>
        <v>-588.5</v>
      </c>
      <c r="H257" s="4">
        <f t="shared" si="37"/>
        <v>374</v>
      </c>
      <c r="I257" s="4">
        <f t="shared" si="37"/>
        <v>962.5</v>
      </c>
      <c r="J257" s="4">
        <f t="shared" si="37"/>
        <v>962.5</v>
      </c>
    </row>
    <row r="258" spans="1:10" s="25" customFormat="1" ht="12.75">
      <c r="A258" s="71"/>
      <c r="B258" s="22" t="s">
        <v>10</v>
      </c>
      <c r="C258" s="22" t="s">
        <v>11</v>
      </c>
      <c r="D258" s="24">
        <v>962.5</v>
      </c>
      <c r="F258" s="24">
        <f t="shared" si="36"/>
        <v>374</v>
      </c>
      <c r="G258" s="24">
        <f t="shared" si="36"/>
        <v>-588.5</v>
      </c>
      <c r="H258" s="24">
        <f t="shared" si="37"/>
        <v>374</v>
      </c>
      <c r="I258" s="24">
        <f t="shared" si="37"/>
        <v>962.5</v>
      </c>
      <c r="J258" s="24">
        <f t="shared" si="37"/>
        <v>962.5</v>
      </c>
    </row>
    <row r="259" spans="1:10" s="25" customFormat="1" ht="12.75">
      <c r="A259" s="71"/>
      <c r="B259" s="22" t="s">
        <v>12</v>
      </c>
      <c r="C259" s="22" t="s">
        <v>13</v>
      </c>
      <c r="D259" s="24">
        <v>962.5</v>
      </c>
      <c r="F259" s="24">
        <f>F260</f>
        <v>374</v>
      </c>
      <c r="G259" s="24">
        <f t="shared" si="36"/>
        <v>-588.5</v>
      </c>
      <c r="H259" s="24">
        <f>H260</f>
        <v>374</v>
      </c>
      <c r="I259" s="24">
        <v>962.5</v>
      </c>
      <c r="J259" s="24">
        <v>962.5</v>
      </c>
    </row>
    <row r="260" spans="1:10" s="25" customFormat="1" ht="12.75">
      <c r="A260" s="71"/>
      <c r="B260" s="22" t="s">
        <v>20</v>
      </c>
      <c r="C260" s="22" t="s">
        <v>21</v>
      </c>
      <c r="D260" s="24">
        <v>962.5</v>
      </c>
      <c r="F260" s="24">
        <f>F261</f>
        <v>374</v>
      </c>
      <c r="G260" s="24">
        <f t="shared" si="36"/>
        <v>-588.5</v>
      </c>
      <c r="H260" s="24">
        <f>H261</f>
        <v>374</v>
      </c>
      <c r="I260" s="24"/>
      <c r="J260" s="24"/>
    </row>
    <row r="261" spans="1:10" s="11" customFormat="1" ht="12.75">
      <c r="A261" s="72"/>
      <c r="B261" s="9" t="s">
        <v>120</v>
      </c>
      <c r="C261" s="9" t="s">
        <v>121</v>
      </c>
      <c r="D261" s="10">
        <v>962.5</v>
      </c>
      <c r="F261" s="10">
        <v>374</v>
      </c>
      <c r="G261" s="10">
        <f>H261-D261</f>
        <v>-588.5</v>
      </c>
      <c r="H261" s="10">
        <v>374</v>
      </c>
      <c r="I261" s="10"/>
      <c r="J261" s="10"/>
    </row>
    <row r="262" spans="1:10" s="19" customFormat="1" ht="12.75" customHeight="1">
      <c r="A262" s="69"/>
      <c r="B262" s="49" t="s">
        <v>159</v>
      </c>
      <c r="C262" s="33" t="s">
        <v>160</v>
      </c>
      <c r="D262" s="34">
        <v>5000</v>
      </c>
      <c r="E262" s="35"/>
      <c r="F262" s="34">
        <f>F263</f>
        <v>1095.85</v>
      </c>
      <c r="G262" s="34">
        <f aca="true" t="shared" si="38" ref="G262:J266">G263</f>
        <v>0</v>
      </c>
      <c r="H262" s="34">
        <f t="shared" si="38"/>
        <v>5000</v>
      </c>
      <c r="I262" s="34">
        <f t="shared" si="38"/>
        <v>5000</v>
      </c>
      <c r="J262" s="34">
        <f t="shared" si="38"/>
        <v>5000</v>
      </c>
    </row>
    <row r="263" spans="1:10" ht="25.5">
      <c r="A263" s="70"/>
      <c r="B263" s="50" t="s">
        <v>161</v>
      </c>
      <c r="C263" s="3" t="s">
        <v>162</v>
      </c>
      <c r="D263" s="4">
        <v>5000</v>
      </c>
      <c r="F263" s="4">
        <f>F264</f>
        <v>1095.85</v>
      </c>
      <c r="G263" s="4">
        <f t="shared" si="38"/>
        <v>0</v>
      </c>
      <c r="H263" s="4">
        <f t="shared" si="38"/>
        <v>5000</v>
      </c>
      <c r="I263" s="4">
        <f t="shared" si="38"/>
        <v>5000</v>
      </c>
      <c r="J263" s="4">
        <f t="shared" si="38"/>
        <v>5000</v>
      </c>
    </row>
    <row r="264" spans="1:10" s="25" customFormat="1" ht="12.75">
      <c r="A264" s="71"/>
      <c r="B264" s="22" t="s">
        <v>10</v>
      </c>
      <c r="C264" s="22" t="s">
        <v>11</v>
      </c>
      <c r="D264" s="24">
        <v>5000</v>
      </c>
      <c r="F264" s="24">
        <f>F265</f>
        <v>1095.85</v>
      </c>
      <c r="G264" s="24">
        <f t="shared" si="38"/>
        <v>0</v>
      </c>
      <c r="H264" s="24">
        <f t="shared" si="38"/>
        <v>5000</v>
      </c>
      <c r="I264" s="24">
        <f t="shared" si="38"/>
        <v>5000</v>
      </c>
      <c r="J264" s="24">
        <f t="shared" si="38"/>
        <v>5000</v>
      </c>
    </row>
    <row r="265" spans="1:10" s="25" customFormat="1" ht="12.75">
      <c r="A265" s="71"/>
      <c r="B265" s="22" t="s">
        <v>12</v>
      </c>
      <c r="C265" s="22" t="s">
        <v>13</v>
      </c>
      <c r="D265" s="24">
        <v>5000</v>
      </c>
      <c r="F265" s="24">
        <f>F266</f>
        <v>1095.85</v>
      </c>
      <c r="G265" s="24">
        <f t="shared" si="38"/>
        <v>0</v>
      </c>
      <c r="H265" s="24">
        <f t="shared" si="38"/>
        <v>5000</v>
      </c>
      <c r="I265" s="24">
        <v>5000</v>
      </c>
      <c r="J265" s="24">
        <v>5000</v>
      </c>
    </row>
    <row r="266" spans="1:10" s="25" customFormat="1" ht="12.75">
      <c r="A266" s="71"/>
      <c r="B266" s="22" t="s">
        <v>20</v>
      </c>
      <c r="C266" s="22" t="s">
        <v>21</v>
      </c>
      <c r="D266" s="24">
        <v>5000</v>
      </c>
      <c r="F266" s="24">
        <f>F267</f>
        <v>1095.85</v>
      </c>
      <c r="G266" s="24">
        <f t="shared" si="38"/>
        <v>0</v>
      </c>
      <c r="H266" s="24">
        <f t="shared" si="38"/>
        <v>5000</v>
      </c>
      <c r="I266" s="24"/>
      <c r="J266" s="24"/>
    </row>
    <row r="267" spans="1:10" s="11" customFormat="1" ht="12.75">
      <c r="A267" s="72"/>
      <c r="B267" s="9" t="s">
        <v>120</v>
      </c>
      <c r="C267" s="9" t="s">
        <v>121</v>
      </c>
      <c r="D267" s="10">
        <v>5000</v>
      </c>
      <c r="F267" s="10">
        <v>1095.85</v>
      </c>
      <c r="G267" s="10"/>
      <c r="H267" s="10">
        <v>5000</v>
      </c>
      <c r="I267" s="10"/>
      <c r="J267" s="10"/>
    </row>
    <row r="268" spans="1:10" ht="25.5">
      <c r="A268" s="68"/>
      <c r="B268" s="47" t="s">
        <v>163</v>
      </c>
      <c r="C268" s="30" t="s">
        <v>117</v>
      </c>
      <c r="D268" s="31">
        <v>64517.78</v>
      </c>
      <c r="E268" s="32"/>
      <c r="F268" s="31">
        <f>F269+F280</f>
        <v>0</v>
      </c>
      <c r="G268" s="31">
        <f>G269+G280</f>
        <v>29357.770000000004</v>
      </c>
      <c r="H268" s="31">
        <f>H269+H280</f>
        <v>93875.55</v>
      </c>
      <c r="I268" s="31">
        <f>I269+I280</f>
        <v>5875</v>
      </c>
      <c r="J268" s="31">
        <f>J269+J280</f>
        <v>0</v>
      </c>
    </row>
    <row r="269" spans="1:10" s="19" customFormat="1" ht="12.75" customHeight="1">
      <c r="A269" s="69"/>
      <c r="B269" s="49" t="s">
        <v>164</v>
      </c>
      <c r="C269" s="33" t="s">
        <v>165</v>
      </c>
      <c r="D269" s="34">
        <v>5400</v>
      </c>
      <c r="E269" s="35"/>
      <c r="F269" s="34">
        <f aca="true" t="shared" si="39" ref="F269:J270">F270</f>
        <v>0</v>
      </c>
      <c r="G269" s="34">
        <f t="shared" si="39"/>
        <v>1000</v>
      </c>
      <c r="H269" s="34">
        <f t="shared" si="39"/>
        <v>6400</v>
      </c>
      <c r="I269" s="34">
        <f t="shared" si="39"/>
        <v>0</v>
      </c>
      <c r="J269" s="34">
        <f t="shared" si="39"/>
        <v>0</v>
      </c>
    </row>
    <row r="270" spans="1:10" ht="12.75">
      <c r="A270" s="70"/>
      <c r="B270" s="50" t="s">
        <v>110</v>
      </c>
      <c r="C270" s="3" t="s">
        <v>111</v>
      </c>
      <c r="D270" s="4">
        <v>5400</v>
      </c>
      <c r="F270" s="4">
        <f t="shared" si="39"/>
        <v>0</v>
      </c>
      <c r="G270" s="4">
        <f t="shared" si="39"/>
        <v>1000</v>
      </c>
      <c r="H270" s="4">
        <f>H271</f>
        <v>6400</v>
      </c>
      <c r="I270" s="4">
        <f>I271</f>
        <v>0</v>
      </c>
      <c r="J270" s="4">
        <f>J271</f>
        <v>0</v>
      </c>
    </row>
    <row r="271" spans="1:10" s="25" customFormat="1" ht="12.75">
      <c r="A271" s="71"/>
      <c r="B271" s="22" t="s">
        <v>10</v>
      </c>
      <c r="C271" s="22" t="s">
        <v>11</v>
      </c>
      <c r="D271" s="24">
        <v>5400</v>
      </c>
      <c r="F271" s="24">
        <f>F277</f>
        <v>0</v>
      </c>
      <c r="G271" s="24">
        <f>G272+G277</f>
        <v>1000</v>
      </c>
      <c r="H271" s="24">
        <f>H272+H277</f>
        <v>6400</v>
      </c>
      <c r="I271" s="24">
        <v>0</v>
      </c>
      <c r="J271" s="24">
        <v>0</v>
      </c>
    </row>
    <row r="272" spans="1:10" s="25" customFormat="1" ht="12.75">
      <c r="A272" s="23"/>
      <c r="B272" s="28">
        <v>31</v>
      </c>
      <c r="C272" s="22" t="s">
        <v>85</v>
      </c>
      <c r="D272" s="24">
        <f>D273</f>
        <v>4342</v>
      </c>
      <c r="E272" s="24">
        <f aca="true" t="shared" si="40" ref="E272:J273">E273</f>
        <v>0</v>
      </c>
      <c r="F272" s="24">
        <f t="shared" si="40"/>
        <v>0</v>
      </c>
      <c r="G272" s="24">
        <f>G273+G275</f>
        <v>-400</v>
      </c>
      <c r="H272" s="24">
        <f>H273+H275</f>
        <v>4800</v>
      </c>
      <c r="I272" s="24">
        <f t="shared" si="40"/>
        <v>0</v>
      </c>
      <c r="J272" s="24">
        <f t="shared" si="40"/>
        <v>0</v>
      </c>
    </row>
    <row r="273" spans="1:10" s="25" customFormat="1" ht="12.75">
      <c r="A273" s="23"/>
      <c r="B273" s="28">
        <v>311</v>
      </c>
      <c r="C273" s="22" t="s">
        <v>87</v>
      </c>
      <c r="D273" s="24">
        <f>D274</f>
        <v>4342</v>
      </c>
      <c r="E273" s="24">
        <f t="shared" si="40"/>
        <v>0</v>
      </c>
      <c r="F273" s="24">
        <f t="shared" si="40"/>
        <v>0</v>
      </c>
      <c r="G273" s="24">
        <f t="shared" si="40"/>
        <v>-222</v>
      </c>
      <c r="H273" s="24">
        <f t="shared" si="40"/>
        <v>4120</v>
      </c>
      <c r="I273" s="24"/>
      <c r="J273" s="24"/>
    </row>
    <row r="274" spans="1:10" s="26" customFormat="1" ht="12.75">
      <c r="A274" s="45"/>
      <c r="B274" s="21">
        <v>3111</v>
      </c>
      <c r="C274" s="9" t="s">
        <v>89</v>
      </c>
      <c r="D274" s="10">
        <v>4342</v>
      </c>
      <c r="F274" s="10"/>
      <c r="G274" s="10">
        <f>H274-D274</f>
        <v>-222</v>
      </c>
      <c r="H274" s="10">
        <v>4120</v>
      </c>
      <c r="I274" s="10"/>
      <c r="J274" s="10"/>
    </row>
    <row r="275" spans="1:10" s="25" customFormat="1" ht="12.75">
      <c r="A275" s="23"/>
      <c r="B275" s="28">
        <v>313</v>
      </c>
      <c r="C275" s="22" t="s">
        <v>95</v>
      </c>
      <c r="D275" s="24">
        <f>D276</f>
        <v>858</v>
      </c>
      <c r="E275" s="24">
        <f>E276</f>
        <v>0</v>
      </c>
      <c r="F275" s="24">
        <f>F276</f>
        <v>0</v>
      </c>
      <c r="G275" s="24">
        <f>G276</f>
        <v>-178</v>
      </c>
      <c r="H275" s="24">
        <f>H276</f>
        <v>680</v>
      </c>
      <c r="I275" s="24"/>
      <c r="J275" s="24"/>
    </row>
    <row r="276" spans="1:10" s="26" customFormat="1" ht="25.5">
      <c r="A276" s="45"/>
      <c r="B276" s="21">
        <v>3132</v>
      </c>
      <c r="C276" s="9" t="s">
        <v>97</v>
      </c>
      <c r="D276" s="10">
        <v>858</v>
      </c>
      <c r="F276" s="10"/>
      <c r="G276" s="10">
        <f>H276-D276</f>
        <v>-178</v>
      </c>
      <c r="H276" s="10">
        <v>680</v>
      </c>
      <c r="I276" s="10"/>
      <c r="J276" s="10"/>
    </row>
    <row r="277" spans="1:10" s="25" customFormat="1" ht="12.75">
      <c r="A277" s="71"/>
      <c r="B277" s="22" t="s">
        <v>12</v>
      </c>
      <c r="C277" s="22" t="s">
        <v>13</v>
      </c>
      <c r="D277" s="24">
        <v>200</v>
      </c>
      <c r="F277" s="24">
        <f aca="true" t="shared" si="41" ref="F277:H278">F278</f>
        <v>0</v>
      </c>
      <c r="G277" s="24">
        <f t="shared" si="41"/>
        <v>1400</v>
      </c>
      <c r="H277" s="24">
        <f t="shared" si="41"/>
        <v>1600</v>
      </c>
      <c r="I277" s="24">
        <v>0</v>
      </c>
      <c r="J277" s="24">
        <v>0</v>
      </c>
    </row>
    <row r="278" spans="1:10" s="25" customFormat="1" ht="12.75">
      <c r="A278" s="71"/>
      <c r="B278" s="22" t="s">
        <v>14</v>
      </c>
      <c r="C278" s="22" t="s">
        <v>15</v>
      </c>
      <c r="D278" s="24">
        <v>200</v>
      </c>
      <c r="F278" s="24">
        <f t="shared" si="41"/>
        <v>0</v>
      </c>
      <c r="G278" s="24">
        <f t="shared" si="41"/>
        <v>1400</v>
      </c>
      <c r="H278" s="24">
        <f t="shared" si="41"/>
        <v>1600</v>
      </c>
      <c r="I278" s="24"/>
      <c r="J278" s="24"/>
    </row>
    <row r="279" spans="1:10" s="11" customFormat="1" ht="12.75" customHeight="1">
      <c r="A279" s="72"/>
      <c r="B279" s="9" t="s">
        <v>16</v>
      </c>
      <c r="C279" s="9" t="s">
        <v>17</v>
      </c>
      <c r="D279" s="10">
        <v>200</v>
      </c>
      <c r="F279" s="10">
        <v>0</v>
      </c>
      <c r="G279" s="10">
        <f>H279-D279</f>
        <v>1400</v>
      </c>
      <c r="H279" s="10">
        <v>1600</v>
      </c>
      <c r="I279" s="10"/>
      <c r="J279" s="10"/>
    </row>
    <row r="280" spans="1:10" s="19" customFormat="1" ht="12.75" customHeight="1">
      <c r="A280" s="69"/>
      <c r="B280" s="49" t="s">
        <v>166</v>
      </c>
      <c r="C280" s="33" t="s">
        <v>167</v>
      </c>
      <c r="D280" s="34">
        <v>59117.78</v>
      </c>
      <c r="E280" s="35"/>
      <c r="F280" s="34">
        <f>F281</f>
        <v>0</v>
      </c>
      <c r="G280" s="34">
        <f>G281</f>
        <v>28357.770000000004</v>
      </c>
      <c r="H280" s="34">
        <f>H281</f>
        <v>87475.55</v>
      </c>
      <c r="I280" s="34">
        <f>I281</f>
        <v>5875</v>
      </c>
      <c r="J280" s="34">
        <f>J281</f>
        <v>0</v>
      </c>
    </row>
    <row r="281" spans="1:10" ht="12.75">
      <c r="A281" s="70"/>
      <c r="B281" s="50" t="s">
        <v>168</v>
      </c>
      <c r="C281" s="3" t="s">
        <v>169</v>
      </c>
      <c r="D281" s="4">
        <v>59117.78</v>
      </c>
      <c r="F281" s="4">
        <f>F282+F286</f>
        <v>0</v>
      </c>
      <c r="G281" s="4">
        <f>G282+G286</f>
        <v>28357.770000000004</v>
      </c>
      <c r="H281" s="4">
        <f>H282+H286</f>
        <v>87475.55</v>
      </c>
      <c r="I281" s="4">
        <f>I282+I286</f>
        <v>5875</v>
      </c>
      <c r="J281" s="4">
        <f>J282+J286</f>
        <v>0</v>
      </c>
    </row>
    <row r="282" spans="1:10" s="25" customFormat="1" ht="12.75">
      <c r="A282" s="23"/>
      <c r="B282" s="28">
        <v>3</v>
      </c>
      <c r="C282" s="22" t="s">
        <v>11</v>
      </c>
      <c r="D282" s="24"/>
      <c r="F282" s="24">
        <f aca="true" t="shared" si="42" ref="F282:J283">F283</f>
        <v>0</v>
      </c>
      <c r="G282" s="24">
        <f t="shared" si="42"/>
        <v>5875</v>
      </c>
      <c r="H282" s="24">
        <f t="shared" si="42"/>
        <v>5875</v>
      </c>
      <c r="I282" s="24">
        <f t="shared" si="42"/>
        <v>5875</v>
      </c>
      <c r="J282" s="24">
        <f t="shared" si="42"/>
        <v>0</v>
      </c>
    </row>
    <row r="283" spans="1:10" s="25" customFormat="1" ht="12.75" customHeight="1">
      <c r="A283" s="71"/>
      <c r="B283" s="22" t="s">
        <v>12</v>
      </c>
      <c r="C283" s="22" t="s">
        <v>13</v>
      </c>
      <c r="D283" s="24"/>
      <c r="F283" s="24">
        <f t="shared" si="42"/>
        <v>0</v>
      </c>
      <c r="G283" s="24">
        <f t="shared" si="42"/>
        <v>5875</v>
      </c>
      <c r="H283" s="24">
        <f t="shared" si="42"/>
        <v>5875</v>
      </c>
      <c r="I283" s="24">
        <v>5875</v>
      </c>
      <c r="J283" s="24">
        <v>0</v>
      </c>
    </row>
    <row r="284" spans="1:10" s="25" customFormat="1" ht="12.75" customHeight="1">
      <c r="A284" s="71"/>
      <c r="B284" s="46">
        <v>323</v>
      </c>
      <c r="C284" s="22" t="s">
        <v>31</v>
      </c>
      <c r="D284" s="24"/>
      <c r="F284" s="24">
        <f>F286</f>
        <v>0</v>
      </c>
      <c r="G284" s="24">
        <f>G285</f>
        <v>5875</v>
      </c>
      <c r="H284" s="24">
        <f>H285</f>
        <v>5875</v>
      </c>
      <c r="I284" s="24"/>
      <c r="J284" s="24"/>
    </row>
    <row r="285" spans="1:10" s="11" customFormat="1" ht="12.75" customHeight="1">
      <c r="A285" s="17"/>
      <c r="B285" s="21">
        <v>3237</v>
      </c>
      <c r="C285" s="9" t="s">
        <v>43</v>
      </c>
      <c r="D285" s="10">
        <v>0</v>
      </c>
      <c r="F285" s="10">
        <v>0</v>
      </c>
      <c r="G285" s="10">
        <f>H285-D285</f>
        <v>5875</v>
      </c>
      <c r="H285" s="10">
        <v>5875</v>
      </c>
      <c r="I285" s="10"/>
      <c r="J285" s="10"/>
    </row>
    <row r="286" spans="1:10" s="25" customFormat="1" ht="25.5">
      <c r="A286" s="71"/>
      <c r="B286" s="22" t="s">
        <v>147</v>
      </c>
      <c r="C286" s="22" t="s">
        <v>148</v>
      </c>
      <c r="D286" s="24">
        <v>59117.78</v>
      </c>
      <c r="F286" s="24">
        <f aca="true" t="shared" si="43" ref="F286:G288">F287</f>
        <v>0</v>
      </c>
      <c r="G286" s="24">
        <f t="shared" si="43"/>
        <v>22482.770000000004</v>
      </c>
      <c r="H286" s="24">
        <f>H287</f>
        <v>81600.55</v>
      </c>
      <c r="I286" s="24">
        <f>I287</f>
        <v>0</v>
      </c>
      <c r="J286" s="24">
        <f>J287</f>
        <v>0</v>
      </c>
    </row>
    <row r="287" spans="1:10" s="25" customFormat="1" ht="25.5">
      <c r="A287" s="71"/>
      <c r="B287" s="22" t="s">
        <v>149</v>
      </c>
      <c r="C287" s="22" t="s">
        <v>150</v>
      </c>
      <c r="D287" s="24">
        <v>59117.78</v>
      </c>
      <c r="F287" s="24">
        <f t="shared" si="43"/>
        <v>0</v>
      </c>
      <c r="G287" s="24">
        <f t="shared" si="43"/>
        <v>22482.770000000004</v>
      </c>
      <c r="H287" s="24">
        <f>H288</f>
        <v>81600.55</v>
      </c>
      <c r="I287" s="24">
        <v>0</v>
      </c>
      <c r="J287" s="24">
        <v>0</v>
      </c>
    </row>
    <row r="288" spans="1:10" s="25" customFormat="1" ht="12.75">
      <c r="A288" s="71"/>
      <c r="B288" s="22" t="s">
        <v>151</v>
      </c>
      <c r="C288" s="22" t="s">
        <v>152</v>
      </c>
      <c r="D288" s="24">
        <v>59117.78</v>
      </c>
      <c r="F288" s="24">
        <f t="shared" si="43"/>
        <v>0</v>
      </c>
      <c r="G288" s="24">
        <f t="shared" si="43"/>
        <v>22482.770000000004</v>
      </c>
      <c r="H288" s="24">
        <f>H289</f>
        <v>81600.55</v>
      </c>
      <c r="I288" s="24"/>
      <c r="J288" s="24"/>
    </row>
    <row r="289" spans="1:10" s="11" customFormat="1" ht="25.5">
      <c r="A289" s="72"/>
      <c r="B289" s="9" t="s">
        <v>170</v>
      </c>
      <c r="C289" s="9" t="s">
        <v>171</v>
      </c>
      <c r="D289" s="10">
        <v>59117.78</v>
      </c>
      <c r="F289" s="10">
        <v>0</v>
      </c>
      <c r="G289" s="10">
        <f>H289-D289</f>
        <v>22482.770000000004</v>
      </c>
      <c r="H289" s="10">
        <v>81600.55</v>
      </c>
      <c r="I289" s="10"/>
      <c r="J289" s="10"/>
    </row>
    <row r="290" spans="1:10" s="19" customFormat="1" ht="25.5">
      <c r="A290" s="68"/>
      <c r="B290" s="47" t="s">
        <v>172</v>
      </c>
      <c r="C290" s="30" t="s">
        <v>173</v>
      </c>
      <c r="D290" s="31">
        <v>25900</v>
      </c>
      <c r="E290" s="32"/>
      <c r="F290" s="31">
        <f>F291+F307</f>
        <v>21162.18</v>
      </c>
      <c r="G290" s="31">
        <f>G291+G299+G307</f>
        <v>27081.29</v>
      </c>
      <c r="H290" s="31">
        <f>H291+H299+H307</f>
        <v>52981.29</v>
      </c>
      <c r="I290" s="31">
        <f>I291+I299+I307</f>
        <v>10900</v>
      </c>
      <c r="J290" s="31">
        <f>J291+J299+J307</f>
        <v>10900</v>
      </c>
    </row>
    <row r="291" spans="1:10" s="19" customFormat="1" ht="25.5">
      <c r="A291" s="69"/>
      <c r="B291" s="49" t="s">
        <v>174</v>
      </c>
      <c r="C291" s="33" t="s">
        <v>175</v>
      </c>
      <c r="D291" s="34">
        <v>15000</v>
      </c>
      <c r="E291" s="35"/>
      <c r="F291" s="34">
        <f aca="true" t="shared" si="44" ref="F291:J293">F292</f>
        <v>12105</v>
      </c>
      <c r="G291" s="34">
        <f t="shared" si="44"/>
        <v>14814.11</v>
      </c>
      <c r="H291" s="34">
        <f t="shared" si="44"/>
        <v>29814.11</v>
      </c>
      <c r="I291" s="34">
        <f t="shared" si="44"/>
        <v>0</v>
      </c>
      <c r="J291" s="34">
        <f t="shared" si="44"/>
        <v>0</v>
      </c>
    </row>
    <row r="292" spans="1:10" ht="25.5">
      <c r="A292" s="70"/>
      <c r="B292" s="50" t="s">
        <v>8</v>
      </c>
      <c r="C292" s="3" t="s">
        <v>9</v>
      </c>
      <c r="D292" s="4">
        <v>15000</v>
      </c>
      <c r="F292" s="4">
        <f t="shared" si="44"/>
        <v>12105</v>
      </c>
      <c r="G292" s="4">
        <f t="shared" si="44"/>
        <v>14814.11</v>
      </c>
      <c r="H292" s="4">
        <f t="shared" si="44"/>
        <v>29814.11</v>
      </c>
      <c r="I292" s="4">
        <f t="shared" si="44"/>
        <v>0</v>
      </c>
      <c r="J292" s="4">
        <f t="shared" si="44"/>
        <v>0</v>
      </c>
    </row>
    <row r="293" spans="1:10" s="25" customFormat="1" ht="12.75">
      <c r="A293" s="71"/>
      <c r="B293" s="22" t="s">
        <v>10</v>
      </c>
      <c r="C293" s="22" t="s">
        <v>11</v>
      </c>
      <c r="D293" s="24">
        <v>15000</v>
      </c>
      <c r="F293" s="24">
        <f t="shared" si="44"/>
        <v>12105</v>
      </c>
      <c r="G293" s="24">
        <f t="shared" si="44"/>
        <v>14814.11</v>
      </c>
      <c r="H293" s="24">
        <f t="shared" si="44"/>
        <v>29814.11</v>
      </c>
      <c r="I293" s="24">
        <f t="shared" si="44"/>
        <v>0</v>
      </c>
      <c r="J293" s="24">
        <f t="shared" si="44"/>
        <v>0</v>
      </c>
    </row>
    <row r="294" spans="1:10" s="25" customFormat="1" ht="12.75">
      <c r="A294" s="71"/>
      <c r="B294" s="22" t="s">
        <v>12</v>
      </c>
      <c r="C294" s="22" t="s">
        <v>13</v>
      </c>
      <c r="D294" s="24">
        <v>15000</v>
      </c>
      <c r="F294" s="24">
        <f>F295+F297</f>
        <v>12105</v>
      </c>
      <c r="G294" s="24">
        <f>G295+G297</f>
        <v>14814.11</v>
      </c>
      <c r="H294" s="24">
        <f>H295+H297</f>
        <v>29814.11</v>
      </c>
      <c r="I294" s="24">
        <v>0</v>
      </c>
      <c r="J294" s="24">
        <v>0</v>
      </c>
    </row>
    <row r="295" spans="1:10" s="11" customFormat="1" ht="12.75">
      <c r="A295" s="17"/>
      <c r="B295" s="18">
        <v>322</v>
      </c>
      <c r="C295" s="9" t="s">
        <v>21</v>
      </c>
      <c r="D295" s="10"/>
      <c r="F295" s="10">
        <f>F296</f>
        <v>0</v>
      </c>
      <c r="G295" s="10">
        <f>G296</f>
        <v>0</v>
      </c>
      <c r="H295" s="10">
        <f>H296</f>
        <v>0</v>
      </c>
      <c r="I295" s="10">
        <f>I296</f>
        <v>0</v>
      </c>
      <c r="J295" s="10">
        <f>J296</f>
        <v>0</v>
      </c>
    </row>
    <row r="296" spans="1:10" s="11" customFormat="1" ht="25.5">
      <c r="A296" s="17"/>
      <c r="B296" s="18">
        <v>3224</v>
      </c>
      <c r="C296" s="9" t="s">
        <v>25</v>
      </c>
      <c r="D296" s="10"/>
      <c r="F296" s="10"/>
      <c r="G296" s="10"/>
      <c r="H296" s="10"/>
      <c r="I296" s="10"/>
      <c r="J296" s="10"/>
    </row>
    <row r="297" spans="1:10" s="25" customFormat="1" ht="12.75">
      <c r="A297" s="71"/>
      <c r="B297" s="22" t="s">
        <v>30</v>
      </c>
      <c r="C297" s="22" t="s">
        <v>31</v>
      </c>
      <c r="D297" s="24">
        <v>15000</v>
      </c>
      <c r="F297" s="24">
        <f>F298</f>
        <v>12105</v>
      </c>
      <c r="G297" s="24">
        <f>G298</f>
        <v>14814.11</v>
      </c>
      <c r="H297" s="24">
        <f>H298</f>
        <v>29814.11</v>
      </c>
      <c r="I297" s="24">
        <f>I298</f>
        <v>0</v>
      </c>
      <c r="J297" s="24">
        <f>J298</f>
        <v>0</v>
      </c>
    </row>
    <row r="298" spans="1:10" s="11" customFormat="1" ht="25.5">
      <c r="A298" s="72"/>
      <c r="B298" s="9" t="s">
        <v>34</v>
      </c>
      <c r="C298" s="9" t="s">
        <v>35</v>
      </c>
      <c r="D298" s="10">
        <v>15000</v>
      </c>
      <c r="F298" s="10">
        <v>12105</v>
      </c>
      <c r="G298" s="10">
        <f>H298-D298</f>
        <v>14814.11</v>
      </c>
      <c r="H298" s="10">
        <v>29814.11</v>
      </c>
      <c r="I298" s="10">
        <v>0</v>
      </c>
      <c r="J298" s="10">
        <v>0</v>
      </c>
    </row>
    <row r="299" spans="1:10" s="19" customFormat="1" ht="25.5" customHeight="1">
      <c r="A299" s="69"/>
      <c r="B299" s="49" t="s">
        <v>212</v>
      </c>
      <c r="C299" s="33" t="s">
        <v>213</v>
      </c>
      <c r="D299" s="34">
        <f aca="true" t="shared" si="45" ref="D299:F301">D300</f>
        <v>0</v>
      </c>
      <c r="E299" s="34">
        <f t="shared" si="45"/>
        <v>0</v>
      </c>
      <c r="F299" s="34">
        <f t="shared" si="45"/>
        <v>0</v>
      </c>
      <c r="G299" s="34">
        <f aca="true" t="shared" si="46" ref="G299:J301">G300</f>
        <v>15000</v>
      </c>
      <c r="H299" s="34">
        <f t="shared" si="46"/>
        <v>15000</v>
      </c>
      <c r="I299" s="34">
        <f t="shared" si="46"/>
        <v>0</v>
      </c>
      <c r="J299" s="34">
        <f t="shared" si="46"/>
        <v>0</v>
      </c>
    </row>
    <row r="300" spans="1:10" ht="25.5" customHeight="1">
      <c r="A300" s="70"/>
      <c r="B300" s="50" t="s">
        <v>8</v>
      </c>
      <c r="C300" s="3" t="s">
        <v>9</v>
      </c>
      <c r="D300" s="4">
        <f t="shared" si="45"/>
        <v>0</v>
      </c>
      <c r="E300" s="4">
        <f t="shared" si="45"/>
        <v>0</v>
      </c>
      <c r="F300" s="4">
        <f t="shared" si="45"/>
        <v>0</v>
      </c>
      <c r="G300" s="4">
        <f t="shared" si="46"/>
        <v>15000</v>
      </c>
      <c r="H300" s="4">
        <f t="shared" si="46"/>
        <v>15000</v>
      </c>
      <c r="I300" s="4">
        <f t="shared" si="46"/>
        <v>0</v>
      </c>
      <c r="J300" s="4">
        <f t="shared" si="46"/>
        <v>0</v>
      </c>
    </row>
    <row r="301" spans="1:10" s="25" customFormat="1" ht="12.75">
      <c r="A301" s="71"/>
      <c r="B301" s="22" t="s">
        <v>10</v>
      </c>
      <c r="C301" s="22" t="s">
        <v>11</v>
      </c>
      <c r="D301" s="24">
        <f t="shared" si="45"/>
        <v>0</v>
      </c>
      <c r="E301" s="24">
        <f t="shared" si="45"/>
        <v>0</v>
      </c>
      <c r="F301" s="24">
        <f t="shared" si="45"/>
        <v>0</v>
      </c>
      <c r="G301" s="24">
        <f t="shared" si="46"/>
        <v>15000</v>
      </c>
      <c r="H301" s="24">
        <f t="shared" si="46"/>
        <v>15000</v>
      </c>
      <c r="I301" s="24">
        <f t="shared" si="46"/>
        <v>0</v>
      </c>
      <c r="J301" s="24">
        <f t="shared" si="46"/>
        <v>0</v>
      </c>
    </row>
    <row r="302" spans="1:10" s="25" customFormat="1" ht="12.75" customHeight="1">
      <c r="A302" s="71"/>
      <c r="B302" s="22" t="s">
        <v>12</v>
      </c>
      <c r="C302" s="22" t="s">
        <v>13</v>
      </c>
      <c r="D302" s="24">
        <f>D303+D305</f>
        <v>0</v>
      </c>
      <c r="E302" s="24">
        <f>E303+E305</f>
        <v>0</v>
      </c>
      <c r="F302" s="24">
        <f>F303+F305</f>
        <v>0</v>
      </c>
      <c r="G302" s="24">
        <f>G303+G305</f>
        <v>15000</v>
      </c>
      <c r="H302" s="24">
        <f>H303+H305</f>
        <v>15000</v>
      </c>
      <c r="I302" s="24">
        <v>0</v>
      </c>
      <c r="J302" s="24">
        <v>0</v>
      </c>
    </row>
    <row r="303" spans="1:10" s="25" customFormat="1" ht="12.75">
      <c r="A303" s="23"/>
      <c r="B303" s="27">
        <v>322</v>
      </c>
      <c r="C303" s="22" t="s">
        <v>21</v>
      </c>
      <c r="D303" s="24">
        <f>D304</f>
        <v>0</v>
      </c>
      <c r="E303" s="24">
        <f>E304</f>
        <v>0</v>
      </c>
      <c r="F303" s="24">
        <f>F304</f>
        <v>0</v>
      </c>
      <c r="G303" s="24">
        <f>G304</f>
        <v>5000</v>
      </c>
      <c r="H303" s="24">
        <f>H304</f>
        <v>5000</v>
      </c>
      <c r="I303" s="24"/>
      <c r="J303" s="24"/>
    </row>
    <row r="304" spans="1:10" s="11" customFormat="1" ht="25.5">
      <c r="A304" s="17"/>
      <c r="B304" s="18">
        <v>3221</v>
      </c>
      <c r="C304" s="9" t="s">
        <v>23</v>
      </c>
      <c r="D304" s="10">
        <v>0</v>
      </c>
      <c r="E304" s="10"/>
      <c r="F304" s="10">
        <v>0</v>
      </c>
      <c r="G304" s="10">
        <f>H304-D304</f>
        <v>5000</v>
      </c>
      <c r="H304" s="10">
        <v>5000</v>
      </c>
      <c r="I304" s="10"/>
      <c r="J304" s="10"/>
    </row>
    <row r="305" spans="1:10" s="11" customFormat="1" ht="12.75" customHeight="1">
      <c r="A305" s="72"/>
      <c r="B305" s="9" t="s">
        <v>30</v>
      </c>
      <c r="C305" s="9" t="s">
        <v>31</v>
      </c>
      <c r="D305" s="10">
        <f>D306</f>
        <v>0</v>
      </c>
      <c r="E305" s="10">
        <f>E306</f>
        <v>0</v>
      </c>
      <c r="F305" s="10">
        <f>F306</f>
        <v>0</v>
      </c>
      <c r="G305" s="10">
        <f>G306</f>
        <v>10000</v>
      </c>
      <c r="H305" s="10">
        <f>H306</f>
        <v>10000</v>
      </c>
      <c r="I305" s="10"/>
      <c r="J305" s="10"/>
    </row>
    <row r="306" spans="1:10" s="11" customFormat="1" ht="25.5" customHeight="1">
      <c r="A306" s="72"/>
      <c r="B306" s="9" t="s">
        <v>34</v>
      </c>
      <c r="C306" s="9" t="s">
        <v>35</v>
      </c>
      <c r="D306" s="10">
        <v>0</v>
      </c>
      <c r="F306" s="10">
        <v>0</v>
      </c>
      <c r="G306" s="10">
        <f>H306-D306</f>
        <v>10000</v>
      </c>
      <c r="H306" s="10">
        <v>10000</v>
      </c>
      <c r="I306" s="10"/>
      <c r="J306" s="10"/>
    </row>
    <row r="307" spans="1:10" s="19" customFormat="1" ht="25.5">
      <c r="A307" s="69"/>
      <c r="B307" s="49" t="s">
        <v>176</v>
      </c>
      <c r="C307" s="33" t="s">
        <v>177</v>
      </c>
      <c r="D307" s="34">
        <v>10900</v>
      </c>
      <c r="E307" s="35"/>
      <c r="F307" s="34">
        <f>F308</f>
        <v>9057.18</v>
      </c>
      <c r="G307" s="34">
        <f aca="true" t="shared" si="47" ref="G307:J309">G308</f>
        <v>-2732.8199999999997</v>
      </c>
      <c r="H307" s="34">
        <f t="shared" si="47"/>
        <v>8167.18</v>
      </c>
      <c r="I307" s="34">
        <f t="shared" si="47"/>
        <v>10900</v>
      </c>
      <c r="J307" s="34">
        <f t="shared" si="47"/>
        <v>10900</v>
      </c>
    </row>
    <row r="308" spans="1:10" ht="12.75">
      <c r="A308" s="70"/>
      <c r="B308" s="50" t="s">
        <v>74</v>
      </c>
      <c r="C308" s="3" t="s">
        <v>75</v>
      </c>
      <c r="D308" s="4">
        <v>10900</v>
      </c>
      <c r="F308" s="4">
        <f>F309</f>
        <v>9057.18</v>
      </c>
      <c r="G308" s="4">
        <f t="shared" si="47"/>
        <v>-2732.8199999999997</v>
      </c>
      <c r="H308" s="4">
        <f t="shared" si="47"/>
        <v>8167.18</v>
      </c>
      <c r="I308" s="4">
        <f t="shared" si="47"/>
        <v>10900</v>
      </c>
      <c r="J308" s="4">
        <f t="shared" si="47"/>
        <v>10900</v>
      </c>
    </row>
    <row r="309" spans="1:10" s="25" customFormat="1" ht="12.75">
      <c r="A309" s="71"/>
      <c r="B309" s="22" t="s">
        <v>10</v>
      </c>
      <c r="C309" s="22" t="s">
        <v>11</v>
      </c>
      <c r="D309" s="24">
        <v>10900</v>
      </c>
      <c r="F309" s="24">
        <f>F310</f>
        <v>9057.18</v>
      </c>
      <c r="G309" s="24">
        <f t="shared" si="47"/>
        <v>-2732.8199999999997</v>
      </c>
      <c r="H309" s="24">
        <f t="shared" si="47"/>
        <v>8167.18</v>
      </c>
      <c r="I309" s="24">
        <f t="shared" si="47"/>
        <v>10900</v>
      </c>
      <c r="J309" s="24">
        <f t="shared" si="47"/>
        <v>10900</v>
      </c>
    </row>
    <row r="310" spans="1:10" s="25" customFormat="1" ht="12.75">
      <c r="A310" s="71"/>
      <c r="B310" s="22" t="s">
        <v>12</v>
      </c>
      <c r="C310" s="22" t="s">
        <v>13</v>
      </c>
      <c r="D310" s="24">
        <v>10900</v>
      </c>
      <c r="F310" s="24">
        <f>F311+F315</f>
        <v>9057.18</v>
      </c>
      <c r="G310" s="24">
        <f>G311+G315</f>
        <v>-2732.8199999999997</v>
      </c>
      <c r="H310" s="24">
        <f>H311+H315</f>
        <v>8167.18</v>
      </c>
      <c r="I310" s="24">
        <v>10900</v>
      </c>
      <c r="J310" s="24">
        <v>10900</v>
      </c>
    </row>
    <row r="311" spans="1:10" s="25" customFormat="1" ht="12.75">
      <c r="A311" s="71"/>
      <c r="B311" s="22" t="s">
        <v>20</v>
      </c>
      <c r="C311" s="22" t="s">
        <v>21</v>
      </c>
      <c r="D311" s="24">
        <v>2900</v>
      </c>
      <c r="F311" s="24">
        <f>F312+F313+F314</f>
        <v>6832.18</v>
      </c>
      <c r="G311" s="24">
        <f>G312+G313+G314</f>
        <v>5267.18</v>
      </c>
      <c r="H311" s="24">
        <f>H312+H313+H314</f>
        <v>8167.18</v>
      </c>
      <c r="I311" s="24"/>
      <c r="J311" s="24"/>
    </row>
    <row r="312" spans="1:10" s="11" customFormat="1" ht="25.5">
      <c r="A312" s="72"/>
      <c r="B312" s="9" t="s">
        <v>22</v>
      </c>
      <c r="C312" s="9" t="s">
        <v>23</v>
      </c>
      <c r="D312" s="10">
        <v>500</v>
      </c>
      <c r="F312" s="10">
        <v>1705.55</v>
      </c>
      <c r="G312" s="10">
        <f>H312-D312</f>
        <v>2694.3</v>
      </c>
      <c r="H312" s="10">
        <v>3194.3</v>
      </c>
      <c r="I312" s="10"/>
      <c r="J312" s="10"/>
    </row>
    <row r="313" spans="1:10" s="11" customFormat="1" ht="25.5">
      <c r="A313" s="17"/>
      <c r="B313" s="21">
        <v>3224</v>
      </c>
      <c r="C313" s="9" t="s">
        <v>25</v>
      </c>
      <c r="D313" s="10"/>
      <c r="F313" s="10">
        <v>0</v>
      </c>
      <c r="G313" s="10">
        <f>H313-D313</f>
        <v>675</v>
      </c>
      <c r="H313" s="10">
        <v>675</v>
      </c>
      <c r="I313" s="10"/>
      <c r="J313" s="10"/>
    </row>
    <row r="314" spans="1:10" s="11" customFormat="1" ht="12.75">
      <c r="A314" s="72"/>
      <c r="B314" s="9" t="s">
        <v>26</v>
      </c>
      <c r="C314" s="9" t="s">
        <v>27</v>
      </c>
      <c r="D314" s="10">
        <v>2400</v>
      </c>
      <c r="F314" s="10">
        <v>5126.63</v>
      </c>
      <c r="G314" s="10">
        <f>H314-D314</f>
        <v>1897.88</v>
      </c>
      <c r="H314" s="10">
        <v>4297.88</v>
      </c>
      <c r="I314" s="10"/>
      <c r="J314" s="10"/>
    </row>
    <row r="315" spans="1:10" s="25" customFormat="1" ht="12.75">
      <c r="A315" s="71"/>
      <c r="B315" s="22" t="s">
        <v>30</v>
      </c>
      <c r="C315" s="22" t="s">
        <v>31</v>
      </c>
      <c r="D315" s="24">
        <v>8000</v>
      </c>
      <c r="F315" s="24">
        <f>F316</f>
        <v>2225</v>
      </c>
      <c r="G315" s="24">
        <f>G316</f>
        <v>-8000</v>
      </c>
      <c r="H315" s="24">
        <f>H316</f>
        <v>0</v>
      </c>
      <c r="I315" s="24"/>
      <c r="J315" s="24"/>
    </row>
    <row r="316" spans="1:10" s="11" customFormat="1" ht="25.5">
      <c r="A316" s="72"/>
      <c r="B316" s="9" t="s">
        <v>34</v>
      </c>
      <c r="C316" s="9" t="s">
        <v>35</v>
      </c>
      <c r="D316" s="10">
        <v>8000</v>
      </c>
      <c r="F316" s="10">
        <v>2225</v>
      </c>
      <c r="G316" s="10">
        <f>H316-D316</f>
        <v>-8000</v>
      </c>
      <c r="H316" s="10">
        <v>0</v>
      </c>
      <c r="I316" s="10"/>
      <c r="J316" s="10"/>
    </row>
    <row r="317" spans="1:10" s="19" customFormat="1" ht="12.75">
      <c r="A317" s="68"/>
      <c r="B317" s="47" t="s">
        <v>178</v>
      </c>
      <c r="C317" s="30" t="s">
        <v>179</v>
      </c>
      <c r="D317" s="31">
        <v>41350</v>
      </c>
      <c r="E317" s="32"/>
      <c r="F317" s="31">
        <f>F318+F335+F351</f>
        <v>24092.5</v>
      </c>
      <c r="G317" s="31">
        <f>G318+G335+G351</f>
        <v>3555</v>
      </c>
      <c r="H317" s="31">
        <f>H318+H335+H351</f>
        <v>44905</v>
      </c>
      <c r="I317" s="31">
        <f>I318+I335+I351</f>
        <v>20000</v>
      </c>
      <c r="J317" s="31">
        <f>J318+J335+J351</f>
        <v>20000</v>
      </c>
    </row>
    <row r="318" spans="1:10" s="19" customFormat="1" ht="12.75" customHeight="1">
      <c r="A318" s="69"/>
      <c r="B318" s="49" t="s">
        <v>180</v>
      </c>
      <c r="C318" s="33" t="s">
        <v>181</v>
      </c>
      <c r="D318" s="34">
        <v>14350</v>
      </c>
      <c r="E318" s="35"/>
      <c r="F318" s="34">
        <f>F319+F324+F330</f>
        <v>8537.5</v>
      </c>
      <c r="G318" s="34">
        <f>G319+G324+G330</f>
        <v>0</v>
      </c>
      <c r="H318" s="34">
        <f>H319+H324+H330</f>
        <v>14350</v>
      </c>
      <c r="I318" s="34">
        <f>I319+I324+I330</f>
        <v>8000</v>
      </c>
      <c r="J318" s="34">
        <f>J319+J324+J330</f>
        <v>8000</v>
      </c>
    </row>
    <row r="319" spans="1:10" ht="25.5">
      <c r="A319" s="70"/>
      <c r="B319" s="50" t="s">
        <v>182</v>
      </c>
      <c r="C319" s="3" t="s">
        <v>183</v>
      </c>
      <c r="D319" s="4">
        <v>6350</v>
      </c>
      <c r="F319" s="4">
        <f aca="true" t="shared" si="48" ref="F319:J322">F320</f>
        <v>6350</v>
      </c>
      <c r="G319" s="4">
        <f t="shared" si="48"/>
        <v>0</v>
      </c>
      <c r="H319" s="4">
        <f t="shared" si="48"/>
        <v>6350</v>
      </c>
      <c r="I319" s="4">
        <f t="shared" si="48"/>
        <v>0</v>
      </c>
      <c r="J319" s="4">
        <f t="shared" si="48"/>
        <v>0</v>
      </c>
    </row>
    <row r="320" spans="1:10" s="25" customFormat="1" ht="25.5">
      <c r="A320" s="71"/>
      <c r="B320" s="22" t="s">
        <v>147</v>
      </c>
      <c r="C320" s="22" t="s">
        <v>148</v>
      </c>
      <c r="D320" s="24">
        <v>6350</v>
      </c>
      <c r="F320" s="24">
        <f t="shared" si="48"/>
        <v>6350</v>
      </c>
      <c r="G320" s="24">
        <f t="shared" si="48"/>
        <v>0</v>
      </c>
      <c r="H320" s="24">
        <f t="shared" si="48"/>
        <v>6350</v>
      </c>
      <c r="I320" s="24">
        <f t="shared" si="48"/>
        <v>0</v>
      </c>
      <c r="J320" s="24">
        <f t="shared" si="48"/>
        <v>0</v>
      </c>
    </row>
    <row r="321" spans="1:10" s="25" customFormat="1" ht="25.5">
      <c r="A321" s="71"/>
      <c r="B321" s="22" t="s">
        <v>149</v>
      </c>
      <c r="C321" s="22" t="s">
        <v>150</v>
      </c>
      <c r="D321" s="24">
        <v>6350</v>
      </c>
      <c r="F321" s="24">
        <f t="shared" si="48"/>
        <v>6350</v>
      </c>
      <c r="G321" s="24">
        <f t="shared" si="48"/>
        <v>0</v>
      </c>
      <c r="H321" s="24">
        <f t="shared" si="48"/>
        <v>6350</v>
      </c>
      <c r="I321" s="24">
        <v>0</v>
      </c>
      <c r="J321" s="24">
        <v>0</v>
      </c>
    </row>
    <row r="322" spans="1:10" s="25" customFormat="1" ht="12.75">
      <c r="A322" s="71"/>
      <c r="B322" s="22" t="s">
        <v>151</v>
      </c>
      <c r="C322" s="22" t="s">
        <v>152</v>
      </c>
      <c r="D322" s="24">
        <v>6350</v>
      </c>
      <c r="F322" s="24">
        <f t="shared" si="48"/>
        <v>6350</v>
      </c>
      <c r="G322" s="24">
        <f t="shared" si="48"/>
        <v>0</v>
      </c>
      <c r="H322" s="24">
        <f t="shared" si="48"/>
        <v>6350</v>
      </c>
      <c r="I322" s="24"/>
      <c r="J322" s="24"/>
    </row>
    <row r="323" spans="1:10" s="11" customFormat="1" ht="12.75" customHeight="1">
      <c r="A323" s="72"/>
      <c r="B323" s="9" t="s">
        <v>153</v>
      </c>
      <c r="C323" s="9" t="s">
        <v>154</v>
      </c>
      <c r="D323" s="10">
        <v>6350</v>
      </c>
      <c r="F323" s="10">
        <v>6350</v>
      </c>
      <c r="G323" s="10">
        <f>H323-D323</f>
        <v>0</v>
      </c>
      <c r="H323" s="10">
        <v>6350</v>
      </c>
      <c r="I323" s="10"/>
      <c r="J323" s="10"/>
    </row>
    <row r="324" spans="1:10" ht="12.75">
      <c r="A324" s="70"/>
      <c r="B324" s="50" t="s">
        <v>74</v>
      </c>
      <c r="C324" s="3" t="s">
        <v>75</v>
      </c>
      <c r="D324" s="4">
        <v>6000</v>
      </c>
      <c r="F324" s="4">
        <f aca="true" t="shared" si="49" ref="F324:J326">F325</f>
        <v>2187.5</v>
      </c>
      <c r="G324" s="4">
        <f t="shared" si="49"/>
        <v>0</v>
      </c>
      <c r="H324" s="4">
        <f t="shared" si="49"/>
        <v>6000</v>
      </c>
      <c r="I324" s="4">
        <f t="shared" si="49"/>
        <v>6000</v>
      </c>
      <c r="J324" s="4">
        <f t="shared" si="49"/>
        <v>6000</v>
      </c>
    </row>
    <row r="325" spans="1:10" s="25" customFormat="1" ht="25.5">
      <c r="A325" s="71"/>
      <c r="B325" s="22" t="s">
        <v>147</v>
      </c>
      <c r="C325" s="22" t="s">
        <v>148</v>
      </c>
      <c r="D325" s="24">
        <v>6000</v>
      </c>
      <c r="F325" s="24">
        <f t="shared" si="49"/>
        <v>2187.5</v>
      </c>
      <c r="G325" s="24">
        <f t="shared" si="49"/>
        <v>0</v>
      </c>
      <c r="H325" s="24">
        <f t="shared" si="49"/>
        <v>6000</v>
      </c>
      <c r="I325" s="24">
        <f t="shared" si="49"/>
        <v>6000</v>
      </c>
      <c r="J325" s="24">
        <f t="shared" si="49"/>
        <v>6000</v>
      </c>
    </row>
    <row r="326" spans="1:10" s="25" customFormat="1" ht="25.5">
      <c r="A326" s="71"/>
      <c r="B326" s="22" t="s">
        <v>149</v>
      </c>
      <c r="C326" s="22" t="s">
        <v>150</v>
      </c>
      <c r="D326" s="24">
        <v>6000</v>
      </c>
      <c r="F326" s="24">
        <f t="shared" si="49"/>
        <v>2187.5</v>
      </c>
      <c r="G326" s="24">
        <f t="shared" si="49"/>
        <v>0</v>
      </c>
      <c r="H326" s="24">
        <f t="shared" si="49"/>
        <v>6000</v>
      </c>
      <c r="I326" s="24">
        <v>6000</v>
      </c>
      <c r="J326" s="24">
        <v>6000</v>
      </c>
    </row>
    <row r="327" spans="1:10" s="25" customFormat="1" ht="12.75">
      <c r="A327" s="71"/>
      <c r="B327" s="22" t="s">
        <v>151</v>
      </c>
      <c r="C327" s="22" t="s">
        <v>152</v>
      </c>
      <c r="D327" s="24">
        <v>6000</v>
      </c>
      <c r="F327" s="24">
        <f>F328+F329</f>
        <v>2187.5</v>
      </c>
      <c r="G327" s="24">
        <f>G328+G329</f>
        <v>0</v>
      </c>
      <c r="H327" s="24">
        <f>H328+H329</f>
        <v>6000</v>
      </c>
      <c r="I327" s="24"/>
      <c r="J327" s="24"/>
    </row>
    <row r="328" spans="1:10" s="11" customFormat="1" ht="12.75">
      <c r="A328" s="72"/>
      <c r="B328" s="9" t="s">
        <v>153</v>
      </c>
      <c r="C328" s="9" t="s">
        <v>154</v>
      </c>
      <c r="D328" s="10">
        <v>5500</v>
      </c>
      <c r="F328" s="10">
        <v>2187.5</v>
      </c>
      <c r="G328" s="10">
        <f>H328-D328</f>
        <v>0</v>
      </c>
      <c r="H328" s="10">
        <v>5500</v>
      </c>
      <c r="I328" s="10"/>
      <c r="J328" s="10"/>
    </row>
    <row r="329" spans="1:10" s="11" customFormat="1" ht="25.5">
      <c r="A329" s="72"/>
      <c r="B329" s="9" t="s">
        <v>170</v>
      </c>
      <c r="C329" s="9" t="s">
        <v>171</v>
      </c>
      <c r="D329" s="10">
        <v>500</v>
      </c>
      <c r="F329" s="10">
        <v>0</v>
      </c>
      <c r="G329" s="10">
        <f>H329-D329</f>
        <v>0</v>
      </c>
      <c r="H329" s="10">
        <v>500</v>
      </c>
      <c r="I329" s="10"/>
      <c r="J329" s="10"/>
    </row>
    <row r="330" spans="1:10" ht="12.75">
      <c r="A330" s="70"/>
      <c r="B330" s="50" t="s">
        <v>76</v>
      </c>
      <c r="C330" s="3" t="s">
        <v>77</v>
      </c>
      <c r="D330" s="4">
        <v>2000</v>
      </c>
      <c r="F330" s="4">
        <f aca="true" t="shared" si="50" ref="F330:J333">F331</f>
        <v>0</v>
      </c>
      <c r="G330" s="4">
        <f t="shared" si="50"/>
        <v>0</v>
      </c>
      <c r="H330" s="4">
        <f t="shared" si="50"/>
        <v>2000</v>
      </c>
      <c r="I330" s="4">
        <f t="shared" si="50"/>
        <v>2000</v>
      </c>
      <c r="J330" s="4">
        <f t="shared" si="50"/>
        <v>2000</v>
      </c>
    </row>
    <row r="331" spans="1:10" s="25" customFormat="1" ht="25.5">
      <c r="A331" s="71"/>
      <c r="B331" s="22" t="s">
        <v>147</v>
      </c>
      <c r="C331" s="22" t="s">
        <v>148</v>
      </c>
      <c r="D331" s="24">
        <v>2000</v>
      </c>
      <c r="F331" s="24">
        <f t="shared" si="50"/>
        <v>0</v>
      </c>
      <c r="G331" s="24">
        <f t="shared" si="50"/>
        <v>0</v>
      </c>
      <c r="H331" s="24">
        <f t="shared" si="50"/>
        <v>2000</v>
      </c>
      <c r="I331" s="24">
        <f t="shared" si="50"/>
        <v>2000</v>
      </c>
      <c r="J331" s="24">
        <f t="shared" si="50"/>
        <v>2000</v>
      </c>
    </row>
    <row r="332" spans="1:10" s="25" customFormat="1" ht="25.5">
      <c r="A332" s="71"/>
      <c r="B332" s="22" t="s">
        <v>149</v>
      </c>
      <c r="C332" s="22" t="s">
        <v>150</v>
      </c>
      <c r="D332" s="24">
        <v>2000</v>
      </c>
      <c r="F332" s="24">
        <f t="shared" si="50"/>
        <v>0</v>
      </c>
      <c r="G332" s="24">
        <f t="shared" si="50"/>
        <v>0</v>
      </c>
      <c r="H332" s="24">
        <f t="shared" si="50"/>
        <v>2000</v>
      </c>
      <c r="I332" s="24">
        <v>2000</v>
      </c>
      <c r="J332" s="24">
        <v>2000</v>
      </c>
    </row>
    <row r="333" spans="1:10" s="25" customFormat="1" ht="12.75">
      <c r="A333" s="71"/>
      <c r="B333" s="22" t="s">
        <v>151</v>
      </c>
      <c r="C333" s="22" t="s">
        <v>152</v>
      </c>
      <c r="D333" s="24">
        <v>2000</v>
      </c>
      <c r="F333" s="24">
        <f t="shared" si="50"/>
        <v>0</v>
      </c>
      <c r="G333" s="24">
        <f t="shared" si="50"/>
        <v>0</v>
      </c>
      <c r="H333" s="24">
        <f t="shared" si="50"/>
        <v>2000</v>
      </c>
      <c r="I333" s="24"/>
      <c r="J333" s="24"/>
    </row>
    <row r="334" spans="1:10" s="11" customFormat="1" ht="12.75">
      <c r="A334" s="72"/>
      <c r="B334" s="9" t="s">
        <v>153</v>
      </c>
      <c r="C334" s="9" t="s">
        <v>154</v>
      </c>
      <c r="D334" s="10">
        <v>2000</v>
      </c>
      <c r="F334" s="10">
        <v>0</v>
      </c>
      <c r="G334" s="10">
        <f>H334-D334</f>
        <v>0</v>
      </c>
      <c r="H334" s="10">
        <v>2000</v>
      </c>
      <c r="I334" s="10"/>
      <c r="J334" s="10"/>
    </row>
    <row r="335" spans="1:10" s="19" customFormat="1" ht="12.75" customHeight="1">
      <c r="A335" s="69"/>
      <c r="B335" s="49" t="s">
        <v>184</v>
      </c>
      <c r="C335" s="33" t="s">
        <v>185</v>
      </c>
      <c r="D335" s="34">
        <v>12000</v>
      </c>
      <c r="E335" s="35"/>
      <c r="F335" s="34">
        <f>F341+F346</f>
        <v>555</v>
      </c>
      <c r="G335" s="34">
        <f>G336+G341+G346</f>
        <v>3555</v>
      </c>
      <c r="H335" s="34">
        <f>H336+H341+H346</f>
        <v>15555</v>
      </c>
      <c r="I335" s="34">
        <f>I336+I341+I346</f>
        <v>12000</v>
      </c>
      <c r="J335" s="34">
        <f>J336+J341+J346</f>
        <v>12000</v>
      </c>
    </row>
    <row r="336" spans="1:10" ht="12.75">
      <c r="A336" s="70"/>
      <c r="B336" s="51">
        <v>11001</v>
      </c>
      <c r="C336" s="3" t="s">
        <v>111</v>
      </c>
      <c r="D336" s="4">
        <f aca="true" t="shared" si="51" ref="D336:J336">D337</f>
        <v>0</v>
      </c>
      <c r="E336" s="4">
        <f t="shared" si="51"/>
        <v>0</v>
      </c>
      <c r="F336" s="4">
        <f t="shared" si="51"/>
        <v>0</v>
      </c>
      <c r="G336" s="4">
        <f t="shared" si="51"/>
        <v>3000</v>
      </c>
      <c r="H336" s="4">
        <f t="shared" si="51"/>
        <v>3000</v>
      </c>
      <c r="I336" s="4">
        <f t="shared" si="51"/>
        <v>0</v>
      </c>
      <c r="J336" s="4">
        <f t="shared" si="51"/>
        <v>0</v>
      </c>
    </row>
    <row r="337" spans="1:10" s="25" customFormat="1" ht="25.5">
      <c r="A337" s="71"/>
      <c r="B337" s="22" t="s">
        <v>147</v>
      </c>
      <c r="C337" s="22" t="s">
        <v>148</v>
      </c>
      <c r="D337" s="24">
        <v>0</v>
      </c>
      <c r="F337" s="24">
        <f>F338</f>
        <v>0</v>
      </c>
      <c r="G337" s="24">
        <f aca="true" t="shared" si="52" ref="G337:J339">G338</f>
        <v>3000</v>
      </c>
      <c r="H337" s="24">
        <f t="shared" si="52"/>
        <v>3000</v>
      </c>
      <c r="I337" s="24">
        <f t="shared" si="52"/>
        <v>0</v>
      </c>
      <c r="J337" s="24">
        <f t="shared" si="52"/>
        <v>0</v>
      </c>
    </row>
    <row r="338" spans="1:10" s="25" customFormat="1" ht="25.5">
      <c r="A338" s="71"/>
      <c r="B338" s="22" t="s">
        <v>149</v>
      </c>
      <c r="C338" s="22" t="s">
        <v>150</v>
      </c>
      <c r="D338" s="24">
        <v>0</v>
      </c>
      <c r="F338" s="24">
        <f>F339</f>
        <v>0</v>
      </c>
      <c r="G338" s="24">
        <f t="shared" si="52"/>
        <v>3000</v>
      </c>
      <c r="H338" s="24">
        <f t="shared" si="52"/>
        <v>3000</v>
      </c>
      <c r="I338" s="24">
        <v>0</v>
      </c>
      <c r="J338" s="24">
        <v>0</v>
      </c>
    </row>
    <row r="339" spans="1:10" s="25" customFormat="1" ht="25.5" customHeight="1">
      <c r="A339" s="71"/>
      <c r="B339" s="22" t="s">
        <v>186</v>
      </c>
      <c r="C339" s="22" t="s">
        <v>187</v>
      </c>
      <c r="D339" s="24">
        <v>0</v>
      </c>
      <c r="F339" s="24">
        <f>F340</f>
        <v>0</v>
      </c>
      <c r="G339" s="24">
        <f t="shared" si="52"/>
        <v>3000</v>
      </c>
      <c r="H339" s="24">
        <f t="shared" si="52"/>
        <v>3000</v>
      </c>
      <c r="I339" s="24"/>
      <c r="J339" s="24"/>
    </row>
    <row r="340" spans="1:10" s="11" customFormat="1" ht="12.75" customHeight="1">
      <c r="A340" s="72"/>
      <c r="B340" s="9" t="s">
        <v>188</v>
      </c>
      <c r="C340" s="9" t="s">
        <v>189</v>
      </c>
      <c r="D340" s="10">
        <v>0</v>
      </c>
      <c r="F340" s="10">
        <v>0</v>
      </c>
      <c r="G340" s="10">
        <f>H340-D340</f>
        <v>3000</v>
      </c>
      <c r="H340" s="10">
        <v>3000</v>
      </c>
      <c r="I340" s="10"/>
      <c r="J340" s="10"/>
    </row>
    <row r="341" spans="1:10" ht="25.5">
      <c r="A341" s="70"/>
      <c r="B341" s="50" t="s">
        <v>82</v>
      </c>
      <c r="C341" s="3" t="s">
        <v>83</v>
      </c>
      <c r="D341" s="4">
        <v>12000</v>
      </c>
      <c r="F341" s="4">
        <f>F342</f>
        <v>0</v>
      </c>
      <c r="G341" s="4">
        <f aca="true" t="shared" si="53" ref="G341:J344">G342</f>
        <v>0</v>
      </c>
      <c r="H341" s="4">
        <f t="shared" si="53"/>
        <v>12000</v>
      </c>
      <c r="I341" s="4">
        <f t="shared" si="53"/>
        <v>12000</v>
      </c>
      <c r="J341" s="4">
        <f t="shared" si="53"/>
        <v>12000</v>
      </c>
    </row>
    <row r="342" spans="1:10" s="25" customFormat="1" ht="25.5">
      <c r="A342" s="71"/>
      <c r="B342" s="22" t="s">
        <v>147</v>
      </c>
      <c r="C342" s="22" t="s">
        <v>148</v>
      </c>
      <c r="D342" s="24">
        <v>12000</v>
      </c>
      <c r="F342" s="24">
        <f>F343</f>
        <v>0</v>
      </c>
      <c r="G342" s="24">
        <f t="shared" si="53"/>
        <v>0</v>
      </c>
      <c r="H342" s="24">
        <f t="shared" si="53"/>
        <v>12000</v>
      </c>
      <c r="I342" s="24">
        <f t="shared" si="53"/>
        <v>12000</v>
      </c>
      <c r="J342" s="24">
        <f t="shared" si="53"/>
        <v>12000</v>
      </c>
    </row>
    <row r="343" spans="1:10" s="25" customFormat="1" ht="25.5">
      <c r="A343" s="71"/>
      <c r="B343" s="22" t="s">
        <v>149</v>
      </c>
      <c r="C343" s="22" t="s">
        <v>150</v>
      </c>
      <c r="D343" s="24">
        <v>12000</v>
      </c>
      <c r="F343" s="24">
        <f>F344</f>
        <v>0</v>
      </c>
      <c r="G343" s="24">
        <f t="shared" si="53"/>
        <v>0</v>
      </c>
      <c r="H343" s="24">
        <f t="shared" si="53"/>
        <v>12000</v>
      </c>
      <c r="I343" s="24">
        <v>12000</v>
      </c>
      <c r="J343" s="24">
        <v>12000</v>
      </c>
    </row>
    <row r="344" spans="1:10" s="11" customFormat="1" ht="25.5">
      <c r="A344" s="72"/>
      <c r="B344" s="9" t="s">
        <v>186</v>
      </c>
      <c r="C344" s="9" t="s">
        <v>187</v>
      </c>
      <c r="D344" s="10">
        <v>12000</v>
      </c>
      <c r="F344" s="10">
        <f>F345</f>
        <v>0</v>
      </c>
      <c r="G344" s="10">
        <f t="shared" si="53"/>
        <v>0</v>
      </c>
      <c r="H344" s="10">
        <f t="shared" si="53"/>
        <v>12000</v>
      </c>
      <c r="I344" s="10"/>
      <c r="J344" s="10"/>
    </row>
    <row r="345" spans="1:10" s="11" customFormat="1" ht="12.75">
      <c r="A345" s="72"/>
      <c r="B345" s="9" t="s">
        <v>188</v>
      </c>
      <c r="C345" s="9" t="s">
        <v>189</v>
      </c>
      <c r="D345" s="10">
        <v>12000</v>
      </c>
      <c r="F345" s="10">
        <v>0</v>
      </c>
      <c r="G345" s="10">
        <v>0</v>
      </c>
      <c r="H345" s="10">
        <v>12000</v>
      </c>
      <c r="I345" s="10"/>
      <c r="J345" s="10"/>
    </row>
    <row r="346" spans="1:10" ht="12.75">
      <c r="A346" s="70"/>
      <c r="B346" s="50" t="s">
        <v>74</v>
      </c>
      <c r="C346" s="3" t="s">
        <v>75</v>
      </c>
      <c r="D346" s="4">
        <v>0</v>
      </c>
      <c r="F346" s="4">
        <f>F347</f>
        <v>555</v>
      </c>
      <c r="G346" s="4">
        <f aca="true" t="shared" si="54" ref="G346:J349">G347</f>
        <v>555</v>
      </c>
      <c r="H346" s="4">
        <f t="shared" si="54"/>
        <v>555</v>
      </c>
      <c r="I346" s="4">
        <f t="shared" si="54"/>
        <v>0</v>
      </c>
      <c r="J346" s="4">
        <f t="shared" si="54"/>
        <v>0</v>
      </c>
    </row>
    <row r="347" spans="1:10" s="25" customFormat="1" ht="25.5">
      <c r="A347" s="71"/>
      <c r="B347" s="22" t="s">
        <v>147</v>
      </c>
      <c r="C347" s="22" t="s">
        <v>148</v>
      </c>
      <c r="D347" s="24">
        <v>0</v>
      </c>
      <c r="F347" s="24">
        <f>F348</f>
        <v>555</v>
      </c>
      <c r="G347" s="24">
        <f t="shared" si="54"/>
        <v>555</v>
      </c>
      <c r="H347" s="24">
        <f t="shared" si="54"/>
        <v>555</v>
      </c>
      <c r="I347" s="24">
        <f t="shared" si="54"/>
        <v>0</v>
      </c>
      <c r="J347" s="24">
        <f t="shared" si="54"/>
        <v>0</v>
      </c>
    </row>
    <row r="348" spans="1:10" s="25" customFormat="1" ht="25.5">
      <c r="A348" s="71"/>
      <c r="B348" s="22" t="s">
        <v>149</v>
      </c>
      <c r="C348" s="22" t="s">
        <v>150</v>
      </c>
      <c r="D348" s="24">
        <v>0</v>
      </c>
      <c r="F348" s="24">
        <f>F349</f>
        <v>555</v>
      </c>
      <c r="G348" s="24">
        <f t="shared" si="54"/>
        <v>555</v>
      </c>
      <c r="H348" s="24">
        <f t="shared" si="54"/>
        <v>555</v>
      </c>
      <c r="I348" s="24">
        <v>0</v>
      </c>
      <c r="J348" s="24">
        <v>0</v>
      </c>
    </row>
    <row r="349" spans="1:10" s="25" customFormat="1" ht="25.5">
      <c r="A349" s="71"/>
      <c r="B349" s="22" t="s">
        <v>186</v>
      </c>
      <c r="C349" s="22" t="s">
        <v>187</v>
      </c>
      <c r="D349" s="24">
        <v>0</v>
      </c>
      <c r="F349" s="24">
        <f>F350</f>
        <v>555</v>
      </c>
      <c r="G349" s="24">
        <f t="shared" si="54"/>
        <v>555</v>
      </c>
      <c r="H349" s="24">
        <f t="shared" si="54"/>
        <v>555</v>
      </c>
      <c r="I349" s="24"/>
      <c r="J349" s="24"/>
    </row>
    <row r="350" spans="1:10" s="11" customFormat="1" ht="12.75" customHeight="1">
      <c r="A350" s="72"/>
      <c r="B350" s="9" t="s">
        <v>188</v>
      </c>
      <c r="C350" s="9" t="s">
        <v>189</v>
      </c>
      <c r="D350" s="10">
        <v>0</v>
      </c>
      <c r="F350" s="10">
        <v>555</v>
      </c>
      <c r="G350" s="10">
        <v>555</v>
      </c>
      <c r="H350" s="10">
        <v>555</v>
      </c>
      <c r="I350" s="10"/>
      <c r="J350" s="10"/>
    </row>
    <row r="351" spans="1:10" s="19" customFormat="1" ht="12.75" customHeight="1">
      <c r="A351" s="69"/>
      <c r="B351" s="49" t="s">
        <v>190</v>
      </c>
      <c r="C351" s="33" t="s">
        <v>191</v>
      </c>
      <c r="D351" s="34">
        <v>15000</v>
      </c>
      <c r="E351" s="35"/>
      <c r="F351" s="34">
        <f>F352</f>
        <v>15000</v>
      </c>
      <c r="G351" s="34">
        <f aca="true" t="shared" si="55" ref="G351:J354">G352</f>
        <v>0</v>
      </c>
      <c r="H351" s="34">
        <f t="shared" si="55"/>
        <v>15000</v>
      </c>
      <c r="I351" s="34">
        <f t="shared" si="55"/>
        <v>0</v>
      </c>
      <c r="J351" s="34">
        <f t="shared" si="55"/>
        <v>0</v>
      </c>
    </row>
    <row r="352" spans="1:10" ht="12.75">
      <c r="A352" s="70"/>
      <c r="B352" s="50" t="s">
        <v>76</v>
      </c>
      <c r="C352" s="3" t="s">
        <v>77</v>
      </c>
      <c r="D352" s="4">
        <v>15000</v>
      </c>
      <c r="F352" s="4">
        <f>F353</f>
        <v>15000</v>
      </c>
      <c r="G352" s="4">
        <f t="shared" si="55"/>
        <v>0</v>
      </c>
      <c r="H352" s="4">
        <f t="shared" si="55"/>
        <v>15000</v>
      </c>
      <c r="I352" s="4">
        <f t="shared" si="55"/>
        <v>0</v>
      </c>
      <c r="J352" s="4">
        <f t="shared" si="55"/>
        <v>0</v>
      </c>
    </row>
    <row r="353" spans="1:10" s="25" customFormat="1" ht="25.5">
      <c r="A353" s="71"/>
      <c r="B353" s="22" t="s">
        <v>147</v>
      </c>
      <c r="C353" s="22" t="s">
        <v>148</v>
      </c>
      <c r="D353" s="24">
        <v>15000</v>
      </c>
      <c r="F353" s="24">
        <f>F354</f>
        <v>15000</v>
      </c>
      <c r="G353" s="24">
        <f t="shared" si="55"/>
        <v>0</v>
      </c>
      <c r="H353" s="24">
        <f t="shared" si="55"/>
        <v>15000</v>
      </c>
      <c r="I353" s="24">
        <f t="shared" si="55"/>
        <v>0</v>
      </c>
      <c r="J353" s="24">
        <f t="shared" si="55"/>
        <v>0</v>
      </c>
    </row>
    <row r="354" spans="1:10" s="25" customFormat="1" ht="25.5">
      <c r="A354" s="71"/>
      <c r="B354" s="22" t="s">
        <v>149</v>
      </c>
      <c r="C354" s="22" t="s">
        <v>150</v>
      </c>
      <c r="D354" s="24">
        <v>15000</v>
      </c>
      <c r="F354" s="24">
        <f>F355</f>
        <v>15000</v>
      </c>
      <c r="G354" s="24">
        <f t="shared" si="55"/>
        <v>0</v>
      </c>
      <c r="H354" s="24">
        <f t="shared" si="55"/>
        <v>15000</v>
      </c>
      <c r="I354" s="24">
        <v>0</v>
      </c>
      <c r="J354" s="24">
        <v>0</v>
      </c>
    </row>
    <row r="355" spans="1:10" s="25" customFormat="1" ht="12.75">
      <c r="A355" s="71"/>
      <c r="B355" s="22" t="s">
        <v>151</v>
      </c>
      <c r="C355" s="22" t="s">
        <v>152</v>
      </c>
      <c r="D355" s="24">
        <v>15000</v>
      </c>
      <c r="F355" s="24">
        <f>F356+F357</f>
        <v>15000</v>
      </c>
      <c r="G355" s="24">
        <f>G356+G357</f>
        <v>0</v>
      </c>
      <c r="H355" s="24">
        <f>H356+H357</f>
        <v>15000</v>
      </c>
      <c r="I355" s="24"/>
      <c r="J355" s="24"/>
    </row>
    <row r="356" spans="1:10" s="11" customFormat="1" ht="12.75">
      <c r="A356" s="17"/>
      <c r="B356" s="21">
        <v>4221</v>
      </c>
      <c r="C356" s="9" t="s">
        <v>154</v>
      </c>
      <c r="D356" s="10">
        <v>0</v>
      </c>
      <c r="F356" s="10"/>
      <c r="G356" s="10">
        <f>H356-D356</f>
        <v>812.5</v>
      </c>
      <c r="H356" s="10">
        <v>812.5</v>
      </c>
      <c r="I356" s="10"/>
      <c r="J356" s="10"/>
    </row>
    <row r="357" spans="1:10" s="11" customFormat="1" ht="25.5">
      <c r="A357" s="72"/>
      <c r="B357" s="9" t="s">
        <v>170</v>
      </c>
      <c r="C357" s="9" t="s">
        <v>171</v>
      </c>
      <c r="D357" s="10">
        <v>15000</v>
      </c>
      <c r="F357" s="10">
        <v>15000</v>
      </c>
      <c r="G357" s="10">
        <f>H357-D357</f>
        <v>-812.5</v>
      </c>
      <c r="H357" s="10">
        <v>14187.5</v>
      </c>
      <c r="I357" s="10"/>
      <c r="J357" s="10"/>
    </row>
    <row r="358" spans="1:10" s="19" customFormat="1" ht="12.75">
      <c r="A358" s="68"/>
      <c r="B358" s="47" t="s">
        <v>192</v>
      </c>
      <c r="C358" s="30" t="s">
        <v>193</v>
      </c>
      <c r="D358" s="31">
        <v>37500</v>
      </c>
      <c r="E358" s="32"/>
      <c r="F358" s="31">
        <f>F359</f>
        <v>31233.61</v>
      </c>
      <c r="G358" s="31">
        <f>G359</f>
        <v>-6066.39</v>
      </c>
      <c r="H358" s="31">
        <f>H359</f>
        <v>31433.61</v>
      </c>
      <c r="I358" s="31">
        <f>I359</f>
        <v>0</v>
      </c>
      <c r="J358" s="31">
        <f>J359</f>
        <v>0</v>
      </c>
    </row>
    <row r="359" spans="1:10" s="19" customFormat="1" ht="12.75">
      <c r="A359" s="69"/>
      <c r="B359" s="49" t="s">
        <v>194</v>
      </c>
      <c r="C359" s="33" t="s">
        <v>195</v>
      </c>
      <c r="D359" s="34">
        <v>37500</v>
      </c>
      <c r="E359" s="35"/>
      <c r="F359" s="34">
        <f>F360+F367</f>
        <v>31233.61</v>
      </c>
      <c r="G359" s="34">
        <f>G360+G367</f>
        <v>-6066.39</v>
      </c>
      <c r="H359" s="34">
        <f>H360+H367</f>
        <v>31433.61</v>
      </c>
      <c r="I359" s="34">
        <f>I360+I367</f>
        <v>0</v>
      </c>
      <c r="J359" s="34">
        <f>J360+J367</f>
        <v>0</v>
      </c>
    </row>
    <row r="360" spans="1:10" ht="12.75">
      <c r="A360" s="70"/>
      <c r="B360" s="50" t="s">
        <v>110</v>
      </c>
      <c r="C360" s="3" t="s">
        <v>111</v>
      </c>
      <c r="D360" s="4">
        <v>6804.17</v>
      </c>
      <c r="F360" s="4">
        <f aca="true" t="shared" si="56" ref="F360:J361">F361</f>
        <v>737.78</v>
      </c>
      <c r="G360" s="4">
        <f t="shared" si="56"/>
        <v>-6066.39</v>
      </c>
      <c r="H360" s="4">
        <f t="shared" si="56"/>
        <v>737.78</v>
      </c>
      <c r="I360" s="4">
        <f t="shared" si="56"/>
        <v>0</v>
      </c>
      <c r="J360" s="4">
        <f t="shared" si="56"/>
        <v>0</v>
      </c>
    </row>
    <row r="361" spans="1:10" s="25" customFormat="1" ht="12.75">
      <c r="A361" s="71"/>
      <c r="B361" s="22" t="s">
        <v>10</v>
      </c>
      <c r="C361" s="22" t="s">
        <v>11</v>
      </c>
      <c r="D361" s="24">
        <v>6804.17</v>
      </c>
      <c r="F361" s="24">
        <f t="shared" si="56"/>
        <v>737.78</v>
      </c>
      <c r="G361" s="24">
        <f t="shared" si="56"/>
        <v>-6066.39</v>
      </c>
      <c r="H361" s="24">
        <f t="shared" si="56"/>
        <v>737.78</v>
      </c>
      <c r="I361" s="24">
        <f t="shared" si="56"/>
        <v>0</v>
      </c>
      <c r="J361" s="24">
        <f t="shared" si="56"/>
        <v>0</v>
      </c>
    </row>
    <row r="362" spans="1:10" s="25" customFormat="1" ht="12.75">
      <c r="A362" s="71"/>
      <c r="B362" s="22" t="s">
        <v>84</v>
      </c>
      <c r="C362" s="22" t="s">
        <v>85</v>
      </c>
      <c r="D362" s="24">
        <v>6804.17</v>
      </c>
      <c r="F362" s="24">
        <f>F363+F365</f>
        <v>737.78</v>
      </c>
      <c r="G362" s="24">
        <f>G363+G365</f>
        <v>-6066.39</v>
      </c>
      <c r="H362" s="24">
        <f>H363+H365</f>
        <v>737.78</v>
      </c>
      <c r="I362" s="24">
        <v>0</v>
      </c>
      <c r="J362" s="24">
        <v>0</v>
      </c>
    </row>
    <row r="363" spans="1:10" s="25" customFormat="1" ht="12.75">
      <c r="A363" s="71"/>
      <c r="B363" s="22" t="s">
        <v>86</v>
      </c>
      <c r="C363" s="22" t="s">
        <v>87</v>
      </c>
      <c r="D363" s="24">
        <v>6002.76</v>
      </c>
      <c r="F363" s="24">
        <f>F364</f>
        <v>727.61</v>
      </c>
      <c r="G363" s="24">
        <f>G364</f>
        <v>-5275.150000000001</v>
      </c>
      <c r="H363" s="24">
        <f>H364</f>
        <v>727.61</v>
      </c>
      <c r="I363" s="24"/>
      <c r="J363" s="24"/>
    </row>
    <row r="364" spans="1:10" s="11" customFormat="1" ht="12.75">
      <c r="A364" s="72"/>
      <c r="B364" s="9" t="s">
        <v>88</v>
      </c>
      <c r="C364" s="9" t="s">
        <v>89</v>
      </c>
      <c r="D364" s="10">
        <v>6002.76</v>
      </c>
      <c r="F364" s="10">
        <v>727.61</v>
      </c>
      <c r="G364" s="10">
        <f>H364-D364</f>
        <v>-5275.150000000001</v>
      </c>
      <c r="H364" s="10">
        <v>727.61</v>
      </c>
      <c r="I364" s="10"/>
      <c r="J364" s="10"/>
    </row>
    <row r="365" spans="1:10" s="25" customFormat="1" ht="12.75">
      <c r="A365" s="71"/>
      <c r="B365" s="22" t="s">
        <v>94</v>
      </c>
      <c r="C365" s="22" t="s">
        <v>95</v>
      </c>
      <c r="D365" s="24">
        <v>801.41</v>
      </c>
      <c r="F365" s="24">
        <f>F366</f>
        <v>10.17</v>
      </c>
      <c r="G365" s="24">
        <f>G366</f>
        <v>-791.24</v>
      </c>
      <c r="H365" s="24">
        <f>H366</f>
        <v>10.17</v>
      </c>
      <c r="I365" s="24"/>
      <c r="J365" s="24"/>
    </row>
    <row r="366" spans="1:10" s="11" customFormat="1" ht="25.5">
      <c r="A366" s="72"/>
      <c r="B366" s="9" t="s">
        <v>96</v>
      </c>
      <c r="C366" s="9" t="s">
        <v>97</v>
      </c>
      <c r="D366" s="10">
        <v>801.41</v>
      </c>
      <c r="F366" s="10">
        <v>10.17</v>
      </c>
      <c r="G366" s="10">
        <f>H366-D366</f>
        <v>-791.24</v>
      </c>
      <c r="H366" s="10">
        <v>10.17</v>
      </c>
      <c r="I366" s="10"/>
      <c r="J366" s="10"/>
    </row>
    <row r="367" spans="1:10" ht="12.75">
      <c r="A367" s="70"/>
      <c r="B367" s="50" t="s">
        <v>196</v>
      </c>
      <c r="C367" s="3" t="s">
        <v>197</v>
      </c>
      <c r="D367" s="4">
        <v>30695.83</v>
      </c>
      <c r="F367" s="4">
        <f>F368</f>
        <v>30495.83</v>
      </c>
      <c r="G367" s="4">
        <f>G368</f>
        <v>0</v>
      </c>
      <c r="H367" s="4">
        <f>H368</f>
        <v>30695.83</v>
      </c>
      <c r="I367" s="4">
        <f>I368</f>
        <v>0</v>
      </c>
      <c r="J367" s="4">
        <f>J368</f>
        <v>0</v>
      </c>
    </row>
    <row r="368" spans="1:10" s="25" customFormat="1" ht="12.75">
      <c r="A368" s="71"/>
      <c r="B368" s="22" t="s">
        <v>10</v>
      </c>
      <c r="C368" s="22" t="s">
        <v>11</v>
      </c>
      <c r="D368" s="24">
        <v>30695.83</v>
      </c>
      <c r="F368" s="24">
        <f>F369+F376</f>
        <v>30495.83</v>
      </c>
      <c r="G368" s="24">
        <f>G369+G376</f>
        <v>0</v>
      </c>
      <c r="H368" s="24">
        <f>H369+H376</f>
        <v>30695.83</v>
      </c>
      <c r="I368" s="24">
        <f>I369+I376</f>
        <v>0</v>
      </c>
      <c r="J368" s="24">
        <f>J369+J376</f>
        <v>0</v>
      </c>
    </row>
    <row r="369" spans="1:10" s="25" customFormat="1" ht="12.75">
      <c r="A369" s="71"/>
      <c r="B369" s="22" t="s">
        <v>84</v>
      </c>
      <c r="C369" s="22" t="s">
        <v>85</v>
      </c>
      <c r="D369" s="24">
        <v>28895.83</v>
      </c>
      <c r="F369" s="24">
        <f>F370+F372+F374</f>
        <v>28895.83</v>
      </c>
      <c r="G369" s="24">
        <f>G370+G372+G374</f>
        <v>277.5</v>
      </c>
      <c r="H369" s="24">
        <f>H370+H372+H374</f>
        <v>29173.33</v>
      </c>
      <c r="I369" s="24">
        <v>0</v>
      </c>
      <c r="J369" s="24">
        <v>0</v>
      </c>
    </row>
    <row r="370" spans="1:10" s="25" customFormat="1" ht="12.75">
      <c r="A370" s="71"/>
      <c r="B370" s="22" t="s">
        <v>86</v>
      </c>
      <c r="C370" s="22" t="s">
        <v>87</v>
      </c>
      <c r="D370" s="24">
        <v>23382.11</v>
      </c>
      <c r="F370" s="24">
        <f>F371</f>
        <v>23382.11</v>
      </c>
      <c r="G370" s="24">
        <f>G371</f>
        <v>277.5</v>
      </c>
      <c r="H370" s="24">
        <f>H371</f>
        <v>23659.61</v>
      </c>
      <c r="I370" s="24"/>
      <c r="J370" s="24"/>
    </row>
    <row r="371" spans="1:10" s="11" customFormat="1" ht="12.75">
      <c r="A371" s="72"/>
      <c r="B371" s="9" t="s">
        <v>88</v>
      </c>
      <c r="C371" s="9" t="s">
        <v>89</v>
      </c>
      <c r="D371" s="10">
        <v>23382.11</v>
      </c>
      <c r="F371" s="10">
        <v>23382.11</v>
      </c>
      <c r="G371" s="10">
        <f>H371-D371</f>
        <v>277.5</v>
      </c>
      <c r="H371" s="10">
        <v>23659.61</v>
      </c>
      <c r="I371" s="10"/>
      <c r="J371" s="10"/>
    </row>
    <row r="372" spans="1:10" s="25" customFormat="1" ht="12.75">
      <c r="A372" s="71"/>
      <c r="B372" s="22" t="s">
        <v>91</v>
      </c>
      <c r="C372" s="22" t="s">
        <v>92</v>
      </c>
      <c r="D372" s="24">
        <v>1500</v>
      </c>
      <c r="F372" s="24">
        <f>F373</f>
        <v>1500</v>
      </c>
      <c r="G372" s="24">
        <f>G373</f>
        <v>0</v>
      </c>
      <c r="H372" s="24">
        <f>H373</f>
        <v>1500</v>
      </c>
      <c r="I372" s="24"/>
      <c r="J372" s="24"/>
    </row>
    <row r="373" spans="1:10" s="11" customFormat="1" ht="12.75">
      <c r="A373" s="72"/>
      <c r="B373" s="9" t="s">
        <v>93</v>
      </c>
      <c r="C373" s="9" t="s">
        <v>92</v>
      </c>
      <c r="D373" s="10">
        <v>1500</v>
      </c>
      <c r="F373" s="10">
        <v>1500</v>
      </c>
      <c r="G373" s="10">
        <f>H373-D373</f>
        <v>0</v>
      </c>
      <c r="H373" s="10">
        <v>1500</v>
      </c>
      <c r="I373" s="10"/>
      <c r="J373" s="10"/>
    </row>
    <row r="374" spans="1:10" s="25" customFormat="1" ht="12.75">
      <c r="A374" s="71"/>
      <c r="B374" s="22" t="s">
        <v>94</v>
      </c>
      <c r="C374" s="22" t="s">
        <v>95</v>
      </c>
      <c r="D374" s="24">
        <v>4013.72</v>
      </c>
      <c r="F374" s="24">
        <f>F375</f>
        <v>4013.72</v>
      </c>
      <c r="G374" s="24">
        <f>G375</f>
        <v>0</v>
      </c>
      <c r="H374" s="24">
        <f>H375</f>
        <v>4013.72</v>
      </c>
      <c r="I374" s="24"/>
      <c r="J374" s="24"/>
    </row>
    <row r="375" spans="1:10" s="11" customFormat="1" ht="25.5">
      <c r="A375" s="72"/>
      <c r="B375" s="9" t="s">
        <v>96</v>
      </c>
      <c r="C375" s="9" t="s">
        <v>97</v>
      </c>
      <c r="D375" s="10">
        <v>4013.72</v>
      </c>
      <c r="F375" s="10">
        <v>4013.72</v>
      </c>
      <c r="G375" s="10">
        <f>H375-D375</f>
        <v>0</v>
      </c>
      <c r="H375" s="10">
        <v>4013.72</v>
      </c>
      <c r="I375" s="10"/>
      <c r="J375" s="10"/>
    </row>
    <row r="376" spans="1:10" s="25" customFormat="1" ht="12.75">
      <c r="A376" s="71"/>
      <c r="B376" s="22" t="s">
        <v>12</v>
      </c>
      <c r="C376" s="22" t="s">
        <v>13</v>
      </c>
      <c r="D376" s="24">
        <v>1800</v>
      </c>
      <c r="F376" s="24">
        <f>F377</f>
        <v>1600</v>
      </c>
      <c r="G376" s="24">
        <f>G377</f>
        <v>-277.5</v>
      </c>
      <c r="H376" s="24">
        <f>H377</f>
        <v>1522.5</v>
      </c>
      <c r="I376" s="24">
        <v>0</v>
      </c>
      <c r="J376" s="24">
        <v>0</v>
      </c>
    </row>
    <row r="377" spans="1:10" s="25" customFormat="1" ht="12.75">
      <c r="A377" s="71"/>
      <c r="B377" s="22" t="s">
        <v>14</v>
      </c>
      <c r="C377" s="22" t="s">
        <v>15</v>
      </c>
      <c r="D377" s="24">
        <v>1800</v>
      </c>
      <c r="F377" s="24">
        <f>F378+F379</f>
        <v>1600</v>
      </c>
      <c r="G377" s="24">
        <f>G378+G379</f>
        <v>-277.5</v>
      </c>
      <c r="H377" s="24">
        <f>H378+H379</f>
        <v>1522.5</v>
      </c>
      <c r="I377" s="24"/>
      <c r="J377" s="24"/>
    </row>
    <row r="378" spans="1:10" s="11" customFormat="1" ht="12.75">
      <c r="A378" s="17"/>
      <c r="B378" s="18">
        <v>3211</v>
      </c>
      <c r="C378" s="9" t="s">
        <v>17</v>
      </c>
      <c r="D378" s="10"/>
      <c r="F378" s="10"/>
      <c r="G378" s="10">
        <f>H378-D378</f>
        <v>200</v>
      </c>
      <c r="H378" s="10">
        <v>200</v>
      </c>
      <c r="I378" s="10"/>
      <c r="J378" s="10"/>
    </row>
    <row r="379" spans="1:10" s="11" customFormat="1" ht="25.5">
      <c r="A379" s="17"/>
      <c r="B379" s="18">
        <v>3212</v>
      </c>
      <c r="C379" s="9" t="s">
        <v>101</v>
      </c>
      <c r="D379" s="10">
        <v>1800</v>
      </c>
      <c r="F379" s="10">
        <v>1600</v>
      </c>
      <c r="G379" s="10">
        <f>H379-D379</f>
        <v>-477.5</v>
      </c>
      <c r="H379" s="10">
        <v>1322.5</v>
      </c>
      <c r="I379" s="10"/>
      <c r="J379" s="10"/>
    </row>
    <row r="380" spans="1:10" s="19" customFormat="1" ht="12.75" customHeight="1">
      <c r="A380" s="68"/>
      <c r="B380" s="48">
        <v>9211</v>
      </c>
      <c r="C380" s="30" t="s">
        <v>209</v>
      </c>
      <c r="D380" s="31">
        <f aca="true" t="shared" si="57" ref="D380:J380">D381</f>
        <v>0</v>
      </c>
      <c r="E380" s="31">
        <f t="shared" si="57"/>
        <v>0</v>
      </c>
      <c r="F380" s="31">
        <f t="shared" si="57"/>
        <v>0</v>
      </c>
      <c r="G380" s="31">
        <f t="shared" si="57"/>
        <v>17817</v>
      </c>
      <c r="H380" s="31">
        <f t="shared" si="57"/>
        <v>17817</v>
      </c>
      <c r="I380" s="31">
        <f t="shared" si="57"/>
        <v>0</v>
      </c>
      <c r="J380" s="31">
        <f t="shared" si="57"/>
        <v>0</v>
      </c>
    </row>
    <row r="381" spans="1:10" s="19" customFormat="1" ht="12.75" customHeight="1">
      <c r="A381" s="69"/>
      <c r="B381" s="49" t="s">
        <v>210</v>
      </c>
      <c r="C381" s="33" t="s">
        <v>211</v>
      </c>
      <c r="D381" s="34">
        <f aca="true" t="shared" si="58" ref="D381:J381">D382+D394</f>
        <v>0</v>
      </c>
      <c r="E381" s="34">
        <f t="shared" si="58"/>
        <v>0</v>
      </c>
      <c r="F381" s="34">
        <f t="shared" si="58"/>
        <v>0</v>
      </c>
      <c r="G381" s="34">
        <f t="shared" si="58"/>
        <v>17817</v>
      </c>
      <c r="H381" s="34">
        <f t="shared" si="58"/>
        <v>17817</v>
      </c>
      <c r="I381" s="34">
        <f t="shared" si="58"/>
        <v>0</v>
      </c>
      <c r="J381" s="34">
        <f t="shared" si="58"/>
        <v>0</v>
      </c>
    </row>
    <row r="382" spans="1:10" ht="12.75" customHeight="1">
      <c r="A382" s="70"/>
      <c r="B382" s="50" t="s">
        <v>110</v>
      </c>
      <c r="C382" s="3" t="s">
        <v>111</v>
      </c>
      <c r="D382" s="4">
        <f aca="true" t="shared" si="59" ref="D382:J383">D383</f>
        <v>0</v>
      </c>
      <c r="E382" s="4">
        <f t="shared" si="59"/>
        <v>0</v>
      </c>
      <c r="F382" s="4">
        <f t="shared" si="59"/>
        <v>0</v>
      </c>
      <c r="G382" s="4">
        <f t="shared" si="59"/>
        <v>13640</v>
      </c>
      <c r="H382" s="4">
        <f t="shared" si="59"/>
        <v>13640</v>
      </c>
      <c r="I382" s="4">
        <f t="shared" si="59"/>
        <v>0</v>
      </c>
      <c r="J382" s="4">
        <f t="shared" si="59"/>
        <v>0</v>
      </c>
    </row>
    <row r="383" spans="1:10" s="25" customFormat="1" ht="12.75">
      <c r="A383" s="71"/>
      <c r="B383" s="22" t="s">
        <v>10</v>
      </c>
      <c r="C383" s="22" t="s">
        <v>11</v>
      </c>
      <c r="D383" s="24">
        <v>0</v>
      </c>
      <c r="F383" s="24">
        <f t="shared" si="59"/>
        <v>0</v>
      </c>
      <c r="G383" s="24">
        <f>G384+G391</f>
        <v>13640</v>
      </c>
      <c r="H383" s="24">
        <f>H384+H391</f>
        <v>13640</v>
      </c>
      <c r="I383" s="24">
        <f>I384+I391</f>
        <v>0</v>
      </c>
      <c r="J383" s="24">
        <f>J384+J391</f>
        <v>0</v>
      </c>
    </row>
    <row r="384" spans="1:10" s="25" customFormat="1" ht="12.75" customHeight="1">
      <c r="A384" s="71"/>
      <c r="B384" s="22" t="s">
        <v>84</v>
      </c>
      <c r="C384" s="22" t="s">
        <v>85</v>
      </c>
      <c r="D384" s="24">
        <v>0</v>
      </c>
      <c r="F384" s="24">
        <f>F385+F389</f>
        <v>0</v>
      </c>
      <c r="G384" s="24">
        <f>G385+G389+G387</f>
        <v>12640</v>
      </c>
      <c r="H384" s="24">
        <f>H385+H387+H389</f>
        <v>12640</v>
      </c>
      <c r="I384" s="24">
        <v>0</v>
      </c>
      <c r="J384" s="24">
        <v>0</v>
      </c>
    </row>
    <row r="385" spans="1:10" s="25" customFormat="1" ht="12.75" customHeight="1">
      <c r="A385" s="71"/>
      <c r="B385" s="22" t="s">
        <v>86</v>
      </c>
      <c r="C385" s="22" t="s">
        <v>87</v>
      </c>
      <c r="D385" s="24">
        <v>0</v>
      </c>
      <c r="F385" s="24">
        <f>F386</f>
        <v>0</v>
      </c>
      <c r="G385" s="24">
        <f>G386</f>
        <v>7400</v>
      </c>
      <c r="H385" s="24">
        <f>H386</f>
        <v>7400</v>
      </c>
      <c r="I385" s="24"/>
      <c r="J385" s="24"/>
    </row>
    <row r="386" spans="1:10" s="11" customFormat="1" ht="15" customHeight="1">
      <c r="A386" s="72"/>
      <c r="B386" s="9" t="s">
        <v>88</v>
      </c>
      <c r="C386" s="9" t="s">
        <v>89</v>
      </c>
      <c r="D386" s="10">
        <v>0</v>
      </c>
      <c r="F386" s="10">
        <v>0</v>
      </c>
      <c r="G386" s="10">
        <f>H386-D386</f>
        <v>7400</v>
      </c>
      <c r="H386" s="10">
        <v>7400</v>
      </c>
      <c r="I386" s="10"/>
      <c r="J386" s="10"/>
    </row>
    <row r="387" spans="1:10" s="11" customFormat="1" ht="15" customHeight="1">
      <c r="A387" s="17"/>
      <c r="B387" s="27">
        <v>312</v>
      </c>
      <c r="C387" s="22" t="s">
        <v>92</v>
      </c>
      <c r="D387" s="24">
        <f>D388</f>
        <v>0</v>
      </c>
      <c r="E387" s="24">
        <f>E388</f>
        <v>0</v>
      </c>
      <c r="F387" s="24">
        <f>F388</f>
        <v>0</v>
      </c>
      <c r="G387" s="24">
        <f>G388</f>
        <v>4000</v>
      </c>
      <c r="H387" s="24">
        <f>H388</f>
        <v>4000</v>
      </c>
      <c r="I387" s="24"/>
      <c r="J387" s="24"/>
    </row>
    <row r="388" spans="1:10" s="11" customFormat="1" ht="12.75" customHeight="1">
      <c r="A388" s="17"/>
      <c r="B388" s="18">
        <v>3121</v>
      </c>
      <c r="C388" s="9" t="s">
        <v>92</v>
      </c>
      <c r="D388" s="10">
        <v>0</v>
      </c>
      <c r="F388" s="10"/>
      <c r="G388" s="10">
        <f>H388-D388</f>
        <v>4000</v>
      </c>
      <c r="H388" s="10">
        <v>4000</v>
      </c>
      <c r="I388" s="10"/>
      <c r="J388" s="10"/>
    </row>
    <row r="389" spans="1:10" s="25" customFormat="1" ht="12.75" customHeight="1">
      <c r="A389" s="71"/>
      <c r="B389" s="22" t="s">
        <v>94</v>
      </c>
      <c r="C389" s="22" t="s">
        <v>95</v>
      </c>
      <c r="D389" s="24">
        <v>0</v>
      </c>
      <c r="F389" s="24">
        <f>F390</f>
        <v>0</v>
      </c>
      <c r="G389" s="24">
        <f>G390</f>
        <v>1240</v>
      </c>
      <c r="H389" s="24">
        <f>H390</f>
        <v>1240</v>
      </c>
      <c r="I389" s="24"/>
      <c r="J389" s="24"/>
    </row>
    <row r="390" spans="1:10" s="11" customFormat="1" ht="25.5" customHeight="1">
      <c r="A390" s="72"/>
      <c r="B390" s="9" t="s">
        <v>96</v>
      </c>
      <c r="C390" s="9" t="s">
        <v>97</v>
      </c>
      <c r="D390" s="10">
        <v>0</v>
      </c>
      <c r="F390" s="10">
        <v>0</v>
      </c>
      <c r="G390" s="10">
        <f>H390-D390</f>
        <v>1240</v>
      </c>
      <c r="H390" s="10">
        <v>1240</v>
      </c>
      <c r="I390" s="10"/>
      <c r="J390" s="10"/>
    </row>
    <row r="391" spans="1:10" s="25" customFormat="1" ht="25.5" customHeight="1">
      <c r="A391" s="71"/>
      <c r="B391" s="22" t="s">
        <v>12</v>
      </c>
      <c r="C391" s="22" t="s">
        <v>13</v>
      </c>
      <c r="D391" s="24">
        <v>0</v>
      </c>
      <c r="F391" s="24">
        <f aca="true" t="shared" si="60" ref="F391:H392">F392</f>
        <v>0</v>
      </c>
      <c r="G391" s="24">
        <f t="shared" si="60"/>
        <v>1000</v>
      </c>
      <c r="H391" s="24">
        <f t="shared" si="60"/>
        <v>1000</v>
      </c>
      <c r="I391" s="24">
        <v>0</v>
      </c>
      <c r="J391" s="24">
        <v>0</v>
      </c>
    </row>
    <row r="392" spans="1:10" s="25" customFormat="1" ht="25.5" customHeight="1">
      <c r="A392" s="71"/>
      <c r="B392" s="22" t="s">
        <v>14</v>
      </c>
      <c r="C392" s="22" t="s">
        <v>15</v>
      </c>
      <c r="D392" s="24">
        <v>0</v>
      </c>
      <c r="F392" s="24">
        <f t="shared" si="60"/>
        <v>0</v>
      </c>
      <c r="G392" s="24">
        <f t="shared" si="60"/>
        <v>1000</v>
      </c>
      <c r="H392" s="24">
        <f t="shared" si="60"/>
        <v>1000</v>
      </c>
      <c r="I392" s="24"/>
      <c r="J392" s="24"/>
    </row>
    <row r="393" spans="1:10" s="11" customFormat="1" ht="25.5" customHeight="1">
      <c r="A393" s="17"/>
      <c r="B393" s="21">
        <v>3212</v>
      </c>
      <c r="C393" s="9" t="s">
        <v>101</v>
      </c>
      <c r="D393" s="10">
        <v>0</v>
      </c>
      <c r="F393" s="10">
        <v>0</v>
      </c>
      <c r="G393" s="10">
        <f>H393-D393</f>
        <v>1000</v>
      </c>
      <c r="H393" s="10">
        <v>1000</v>
      </c>
      <c r="I393" s="10"/>
      <c r="J393" s="10"/>
    </row>
    <row r="394" spans="1:10" ht="12.75" customHeight="1">
      <c r="A394" s="70"/>
      <c r="B394" s="50" t="s">
        <v>196</v>
      </c>
      <c r="C394" s="3" t="s">
        <v>197</v>
      </c>
      <c r="D394" s="4">
        <f>D395</f>
        <v>0</v>
      </c>
      <c r="E394" s="4">
        <f>E395</f>
        <v>0</v>
      </c>
      <c r="F394" s="4">
        <f aca="true" t="shared" si="61" ref="F394:J395">F395</f>
        <v>0</v>
      </c>
      <c r="G394" s="4">
        <f t="shared" si="61"/>
        <v>4177</v>
      </c>
      <c r="H394" s="4">
        <f t="shared" si="61"/>
        <v>4177</v>
      </c>
      <c r="I394" s="4">
        <f t="shared" si="61"/>
        <v>0</v>
      </c>
      <c r="J394" s="4">
        <f t="shared" si="61"/>
        <v>0</v>
      </c>
    </row>
    <row r="395" spans="1:10" s="25" customFormat="1" ht="12.75">
      <c r="A395" s="71"/>
      <c r="B395" s="22" t="s">
        <v>10</v>
      </c>
      <c r="C395" s="22" t="s">
        <v>11</v>
      </c>
      <c r="D395" s="24">
        <f>D396</f>
        <v>0</v>
      </c>
      <c r="E395" s="24">
        <f>E396</f>
        <v>0</v>
      </c>
      <c r="F395" s="24">
        <f t="shared" si="61"/>
        <v>0</v>
      </c>
      <c r="G395" s="24">
        <f t="shared" si="61"/>
        <v>4177</v>
      </c>
      <c r="H395" s="24">
        <f t="shared" si="61"/>
        <v>4177</v>
      </c>
      <c r="I395" s="24">
        <f t="shared" si="61"/>
        <v>0</v>
      </c>
      <c r="J395" s="24">
        <f t="shared" si="61"/>
        <v>0</v>
      </c>
    </row>
    <row r="396" spans="1:10" s="25" customFormat="1" ht="12.75" customHeight="1">
      <c r="A396" s="71"/>
      <c r="B396" s="22" t="s">
        <v>84</v>
      </c>
      <c r="C396" s="22" t="s">
        <v>85</v>
      </c>
      <c r="D396" s="24">
        <f>D397+D399</f>
        <v>0</v>
      </c>
      <c r="E396" s="24">
        <f>E397+E399</f>
        <v>0</v>
      </c>
      <c r="F396" s="24">
        <f>F397+F399</f>
        <v>0</v>
      </c>
      <c r="G396" s="24">
        <f>G397+G399</f>
        <v>4177</v>
      </c>
      <c r="H396" s="24">
        <f>H397+H399</f>
        <v>4177</v>
      </c>
      <c r="I396" s="24">
        <v>0</v>
      </c>
      <c r="J396" s="24">
        <v>0</v>
      </c>
    </row>
    <row r="397" spans="1:10" s="25" customFormat="1" ht="12.75" customHeight="1">
      <c r="A397" s="71"/>
      <c r="B397" s="22" t="s">
        <v>86</v>
      </c>
      <c r="C397" s="22" t="s">
        <v>87</v>
      </c>
      <c r="D397" s="24">
        <f>D398</f>
        <v>0</v>
      </c>
      <c r="E397" s="24">
        <f>E398</f>
        <v>0</v>
      </c>
      <c r="F397" s="24">
        <f>F398</f>
        <v>0</v>
      </c>
      <c r="G397" s="24">
        <f>G398</f>
        <v>3585</v>
      </c>
      <c r="H397" s="24">
        <f>H398</f>
        <v>3585</v>
      </c>
      <c r="I397" s="24"/>
      <c r="J397" s="24"/>
    </row>
    <row r="398" spans="1:10" s="11" customFormat="1" ht="18" customHeight="1">
      <c r="A398" s="72"/>
      <c r="B398" s="9" t="s">
        <v>88</v>
      </c>
      <c r="C398" s="9" t="s">
        <v>89</v>
      </c>
      <c r="D398" s="10">
        <v>0</v>
      </c>
      <c r="F398" s="10">
        <v>0</v>
      </c>
      <c r="G398" s="10">
        <f>H398-D398</f>
        <v>3585</v>
      </c>
      <c r="H398" s="10">
        <v>3585</v>
      </c>
      <c r="I398" s="10"/>
      <c r="J398" s="10"/>
    </row>
    <row r="399" spans="1:10" s="25" customFormat="1" ht="12.75" customHeight="1">
      <c r="A399" s="71"/>
      <c r="B399" s="22" t="s">
        <v>94</v>
      </c>
      <c r="C399" s="22" t="s">
        <v>95</v>
      </c>
      <c r="D399" s="24">
        <f>D400</f>
        <v>0</v>
      </c>
      <c r="E399" s="24">
        <f>E400</f>
        <v>0</v>
      </c>
      <c r="F399" s="24">
        <f>F400</f>
        <v>0</v>
      </c>
      <c r="G399" s="24">
        <f>G400</f>
        <v>592</v>
      </c>
      <c r="H399" s="24">
        <f>H400</f>
        <v>592</v>
      </c>
      <c r="I399" s="24"/>
      <c r="J399" s="24"/>
    </row>
    <row r="400" spans="1:10" s="11" customFormat="1" ht="25.5" customHeight="1">
      <c r="A400" s="72"/>
      <c r="B400" s="9" t="s">
        <v>96</v>
      </c>
      <c r="C400" s="9" t="s">
        <v>97</v>
      </c>
      <c r="D400" s="10">
        <v>0</v>
      </c>
      <c r="F400" s="10">
        <v>0</v>
      </c>
      <c r="G400" s="10">
        <f>H400-D400</f>
        <v>592</v>
      </c>
      <c r="H400" s="10">
        <v>592</v>
      </c>
      <c r="I400" s="10"/>
      <c r="J400" s="10"/>
    </row>
    <row r="401" spans="1:10" ht="12.75">
      <c r="A401" s="74"/>
      <c r="B401" s="5"/>
      <c r="C401" s="5"/>
      <c r="D401" s="6"/>
      <c r="F401" s="6"/>
      <c r="G401" s="6"/>
      <c r="H401" s="6"/>
      <c r="I401" s="6"/>
      <c r="J401" s="6"/>
    </row>
    <row r="402" ht="409.5" customHeight="1" hidden="1"/>
    <row r="403" spans="1:10" ht="12.75">
      <c r="A403" s="61"/>
      <c r="B403" s="77"/>
      <c r="C403" s="77"/>
      <c r="D403" s="77"/>
      <c r="E403" s="77"/>
      <c r="F403" s="77"/>
      <c r="G403" s="77"/>
      <c r="H403" s="77"/>
      <c r="I403" s="77"/>
      <c r="J403" s="77"/>
    </row>
    <row r="404" spans="1:10" ht="15">
      <c r="A404" s="70"/>
      <c r="B404" s="239" t="s">
        <v>275</v>
      </c>
      <c r="C404" s="239"/>
      <c r="D404" s="239"/>
      <c r="E404" s="239"/>
      <c r="F404" s="239"/>
      <c r="G404" s="239"/>
      <c r="H404" s="239"/>
      <c r="I404" s="239"/>
      <c r="J404" s="239"/>
    </row>
    <row r="405" spans="1:10" ht="25.5">
      <c r="A405" s="17"/>
      <c r="B405" s="1" t="s">
        <v>1</v>
      </c>
      <c r="C405" s="1" t="s">
        <v>2</v>
      </c>
      <c r="D405" s="2" t="s">
        <v>207</v>
      </c>
      <c r="F405" s="2" t="s">
        <v>208</v>
      </c>
      <c r="G405" s="2" t="s">
        <v>198</v>
      </c>
      <c r="H405" s="2" t="s">
        <v>199</v>
      </c>
      <c r="I405" s="2" t="s">
        <v>273</v>
      </c>
      <c r="J405" s="2" t="s">
        <v>274</v>
      </c>
    </row>
    <row r="406" spans="1:10" ht="12.75">
      <c r="A406" s="17"/>
      <c r="B406" s="39" t="s">
        <v>3</v>
      </c>
      <c r="C406" s="39" t="s">
        <v>0</v>
      </c>
      <c r="D406" s="76">
        <f>D407+D413+D419+D424+D429+D434+D440+D445+D450+D456+D461+D468+D473+D478+D483+D489+D494+D500</f>
        <v>4097056.1399999997</v>
      </c>
      <c r="E406" s="76">
        <f aca="true" t="shared" si="62" ref="E406:J406">E407+E413+E419+E424+E429+E434+E440+E445+E450+E456+E461+E468+E473+E478+E483+E489+E494+E500</f>
        <v>0</v>
      </c>
      <c r="F406" s="76">
        <f t="shared" si="62"/>
        <v>1744949.0200000003</v>
      </c>
      <c r="G406" s="76">
        <f t="shared" si="62"/>
        <v>109055.92</v>
      </c>
      <c r="H406" s="76">
        <f t="shared" si="62"/>
        <v>4206112.06</v>
      </c>
      <c r="I406" s="76">
        <f t="shared" si="62"/>
        <v>3966192.09</v>
      </c>
      <c r="J406" s="76">
        <f t="shared" si="62"/>
        <v>3960317.09</v>
      </c>
    </row>
    <row r="407" spans="1:10" ht="25.5">
      <c r="A407" s="17"/>
      <c r="B407" s="58" t="s">
        <v>8</v>
      </c>
      <c r="C407" s="3" t="s">
        <v>9</v>
      </c>
      <c r="D407" s="4">
        <f>SUMIF(B11:B400,"48005",D11:D400)</f>
        <v>134472</v>
      </c>
      <c r="E407" s="4">
        <f>SUMIF(C11:C400,"48005",E11:E400)</f>
        <v>0</v>
      </c>
      <c r="F407" s="4">
        <f>SUMIF(B11:B400,"48005",F11:F400)</f>
        <v>86019</v>
      </c>
      <c r="G407" s="4">
        <f>SUMIF(B11:B400,"48005",G11:G400)</f>
        <v>22414.11</v>
      </c>
      <c r="H407" s="4">
        <f>SUMIF(B11:B400,"48005",H11:H400)</f>
        <v>156886.11</v>
      </c>
      <c r="I407" s="4">
        <f>SUMIF(B11:B400,"48005",I11:I400)</f>
        <v>127872</v>
      </c>
      <c r="J407" s="4">
        <f>SUMIF(B11:B400,"48005",J11:J400)</f>
        <v>127872</v>
      </c>
    </row>
    <row r="408" spans="1:10" ht="12.75">
      <c r="A408" s="17"/>
      <c r="B408" s="9">
        <v>6</v>
      </c>
      <c r="C408" s="9" t="s">
        <v>227</v>
      </c>
      <c r="D408" s="10">
        <v>134472</v>
      </c>
      <c r="E408" s="10">
        <v>0</v>
      </c>
      <c r="F408" s="10">
        <v>86019</v>
      </c>
      <c r="G408" s="10">
        <v>22414.11</v>
      </c>
      <c r="H408" s="10">
        <v>156886.11</v>
      </c>
      <c r="I408" s="10">
        <f>SUMIF(B11:B401,"48005",I11:I401)</f>
        <v>127872</v>
      </c>
      <c r="J408" s="10">
        <f>SUMIF(B11:B401,"48005",J11:J401)</f>
        <v>127872</v>
      </c>
    </row>
    <row r="409" spans="1:10" ht="25.5">
      <c r="A409" s="17"/>
      <c r="B409" s="9">
        <v>67</v>
      </c>
      <c r="C409" s="9" t="s">
        <v>229</v>
      </c>
      <c r="D409" s="10">
        <v>134472</v>
      </c>
      <c r="E409" s="10">
        <v>0</v>
      </c>
      <c r="F409" s="10">
        <v>86019</v>
      </c>
      <c r="G409" s="10">
        <v>22414.11</v>
      </c>
      <c r="H409" s="10">
        <v>156886.11</v>
      </c>
      <c r="I409" s="10">
        <f>SUMIF(B11:B402,"48005",I11:I402)</f>
        <v>127872</v>
      </c>
      <c r="J409" s="10">
        <f>SUMIF(B11:B402,"48005",J11:J402)</f>
        <v>127872</v>
      </c>
    </row>
    <row r="410" spans="1:10" ht="38.25">
      <c r="A410" s="70"/>
      <c r="B410" s="9">
        <v>671</v>
      </c>
      <c r="C410" s="9" t="s">
        <v>230</v>
      </c>
      <c r="D410" s="10">
        <v>134472</v>
      </c>
      <c r="E410" s="10">
        <v>0</v>
      </c>
      <c r="F410" s="10">
        <v>86019</v>
      </c>
      <c r="G410" s="10">
        <v>22414.11</v>
      </c>
      <c r="H410" s="10">
        <v>156886.11</v>
      </c>
      <c r="I410" s="10"/>
      <c r="J410" s="10"/>
    </row>
    <row r="411" spans="1:10" ht="38.25">
      <c r="A411" s="17"/>
      <c r="B411" s="9">
        <v>6711</v>
      </c>
      <c r="C411" s="9" t="s">
        <v>231</v>
      </c>
      <c r="D411" s="10">
        <v>134472</v>
      </c>
      <c r="E411" s="10">
        <v>0</v>
      </c>
      <c r="F411" s="10">
        <v>86019</v>
      </c>
      <c r="G411" s="10">
        <v>22414.11</v>
      </c>
      <c r="H411" s="10">
        <v>156886.11</v>
      </c>
      <c r="I411" s="10"/>
      <c r="J411" s="10"/>
    </row>
    <row r="412" spans="1:10" ht="38.25">
      <c r="A412" s="17"/>
      <c r="B412" s="9">
        <v>6712</v>
      </c>
      <c r="C412" s="9" t="s">
        <v>232</v>
      </c>
      <c r="D412" s="10">
        <v>0</v>
      </c>
      <c r="E412" s="10"/>
      <c r="F412" s="10">
        <v>0</v>
      </c>
      <c r="G412" s="10">
        <v>0</v>
      </c>
      <c r="H412" s="10">
        <v>0</v>
      </c>
      <c r="I412" s="10"/>
      <c r="J412" s="10"/>
    </row>
    <row r="413" spans="1:10" ht="25.5">
      <c r="A413" s="17"/>
      <c r="B413" s="44">
        <v>48006</v>
      </c>
      <c r="C413" s="3" t="s">
        <v>228</v>
      </c>
      <c r="D413" s="4">
        <f>SUMIF(B11:B400,"48006",D11:D400)</f>
        <v>6350</v>
      </c>
      <c r="E413" s="4">
        <f>SUMIF(C11:C400,"48006",E11:E400)</f>
        <v>0</v>
      </c>
      <c r="F413" s="4">
        <f>SUMIF(B11:B400,"48006",F11:F400)</f>
        <v>6350</v>
      </c>
      <c r="G413" s="4">
        <f>SUMIF(B11:B400,"48006",G11:G400)</f>
        <v>0</v>
      </c>
      <c r="H413" s="4">
        <f>SUMIF(B11:B400,"48006",H11:H400)</f>
        <v>6350</v>
      </c>
      <c r="I413" s="4">
        <f>SUMIF(B11:B400,"48006",I11:I400)</f>
        <v>0</v>
      </c>
      <c r="J413" s="4">
        <f>SUMIF(B11:B400,"48006",J11:J400)</f>
        <v>0</v>
      </c>
    </row>
    <row r="414" spans="1:10" ht="12.75">
      <c r="A414" s="17"/>
      <c r="B414" s="9">
        <v>6</v>
      </c>
      <c r="C414" s="9" t="s">
        <v>227</v>
      </c>
      <c r="D414" s="10">
        <v>6350</v>
      </c>
      <c r="E414" s="10">
        <v>0</v>
      </c>
      <c r="F414" s="10">
        <v>6350</v>
      </c>
      <c r="G414" s="10">
        <v>0</v>
      </c>
      <c r="H414" s="10">
        <v>6350</v>
      </c>
      <c r="I414" s="10">
        <v>0</v>
      </c>
      <c r="J414" s="10">
        <v>0</v>
      </c>
    </row>
    <row r="415" spans="1:10" ht="25.5">
      <c r="A415" s="17"/>
      <c r="B415" s="9">
        <v>67</v>
      </c>
      <c r="C415" s="9" t="s">
        <v>229</v>
      </c>
      <c r="D415" s="10">
        <v>6350</v>
      </c>
      <c r="E415" s="10">
        <v>0</v>
      </c>
      <c r="F415" s="10">
        <v>6350</v>
      </c>
      <c r="G415" s="10">
        <v>0</v>
      </c>
      <c r="H415" s="10">
        <v>6350</v>
      </c>
      <c r="I415" s="10">
        <v>0</v>
      </c>
      <c r="J415" s="10">
        <v>0</v>
      </c>
    </row>
    <row r="416" spans="1:10" ht="38.25">
      <c r="A416" s="70"/>
      <c r="B416" s="9">
        <v>671</v>
      </c>
      <c r="C416" s="9" t="s">
        <v>230</v>
      </c>
      <c r="D416" s="10">
        <v>6350</v>
      </c>
      <c r="E416" s="10">
        <v>0</v>
      </c>
      <c r="F416" s="10">
        <v>6350</v>
      </c>
      <c r="G416" s="10">
        <v>0</v>
      </c>
      <c r="H416" s="10">
        <v>6350</v>
      </c>
      <c r="I416" s="10"/>
      <c r="J416" s="10"/>
    </row>
    <row r="417" spans="1:10" ht="38.25">
      <c r="A417" s="17"/>
      <c r="B417" s="9">
        <v>6711</v>
      </c>
      <c r="C417" s="9" t="s">
        <v>231</v>
      </c>
      <c r="D417" s="10">
        <v>0</v>
      </c>
      <c r="E417" s="10"/>
      <c r="F417" s="10">
        <v>0</v>
      </c>
      <c r="G417" s="10">
        <v>0</v>
      </c>
      <c r="H417" s="10">
        <v>0</v>
      </c>
      <c r="I417" s="10"/>
      <c r="J417" s="10"/>
    </row>
    <row r="418" spans="1:10" ht="38.25">
      <c r="A418" s="17"/>
      <c r="B418" s="9">
        <v>6712</v>
      </c>
      <c r="C418" s="9" t="s">
        <v>232</v>
      </c>
      <c r="D418" s="10">
        <v>6350</v>
      </c>
      <c r="E418" s="10">
        <v>0</v>
      </c>
      <c r="F418" s="10">
        <v>6350</v>
      </c>
      <c r="G418" s="10">
        <v>0</v>
      </c>
      <c r="H418" s="10">
        <v>6350</v>
      </c>
      <c r="I418" s="10"/>
      <c r="J418" s="10"/>
    </row>
    <row r="419" spans="1:10" ht="25.5">
      <c r="A419" s="17"/>
      <c r="B419" s="44">
        <v>11001</v>
      </c>
      <c r="C419" s="3" t="s">
        <v>233</v>
      </c>
      <c r="D419" s="4">
        <f aca="true" t="shared" si="63" ref="D419:E421">SUMIF(B11:B400,"11001",D11:D400)</f>
        <v>119219.29</v>
      </c>
      <c r="E419" s="4">
        <f t="shared" si="63"/>
        <v>0</v>
      </c>
      <c r="F419" s="4">
        <f>SUMIF(B11:B400,"11001",F11:F400)</f>
        <v>90631.23</v>
      </c>
      <c r="G419" s="4">
        <f>SUMIF(B11:B400,"11001",G11:G400)</f>
        <v>46845.61</v>
      </c>
      <c r="H419" s="4">
        <f>SUMIF(B11:B400,"11001",H11:H400)</f>
        <v>166064.9</v>
      </c>
      <c r="I419" s="4">
        <f>SUMIF(B11:B400,"11001",I11:I400)</f>
        <v>101782.59</v>
      </c>
      <c r="J419" s="4">
        <f>SUMIF(B11:B400,"11001",J11:J400)</f>
        <v>101782.59</v>
      </c>
    </row>
    <row r="420" spans="1:10" ht="12.75">
      <c r="A420" s="17"/>
      <c r="B420" s="9">
        <v>6</v>
      </c>
      <c r="C420" s="9" t="s">
        <v>227</v>
      </c>
      <c r="D420" s="10">
        <f t="shared" si="63"/>
        <v>119219.29</v>
      </c>
      <c r="E420" s="10">
        <f t="shared" si="63"/>
        <v>0</v>
      </c>
      <c r="F420" s="10">
        <f>SUMIF(B12:B401,"11001",F12:F401)</f>
        <v>90631.23</v>
      </c>
      <c r="G420" s="10">
        <f>SUMIF(B12:B401,"11001",G12:G401)</f>
        <v>46845.61</v>
      </c>
      <c r="H420" s="10">
        <f>SUMIF(B12:B401,"11001",H12:H401)</f>
        <v>166064.9</v>
      </c>
      <c r="I420" s="10">
        <f>SUMIF(B12:B401,"11001",I12:I401)</f>
        <v>101782.59</v>
      </c>
      <c r="J420" s="10">
        <f>SUMIF(B12:B401,"11001",J12:J401)</f>
        <v>101782.59</v>
      </c>
    </row>
    <row r="421" spans="1:10" ht="25.5">
      <c r="A421" s="70"/>
      <c r="B421" s="9">
        <v>67</v>
      </c>
      <c r="C421" s="9" t="s">
        <v>229</v>
      </c>
      <c r="D421" s="10">
        <f t="shared" si="63"/>
        <v>119219.29</v>
      </c>
      <c r="E421" s="10">
        <f t="shared" si="63"/>
        <v>0</v>
      </c>
      <c r="F421" s="10">
        <f>SUMIF(B13:B402,"11001",F13:F402)</f>
        <v>90631.23</v>
      </c>
      <c r="G421" s="10">
        <f>SUMIF(B13:B402,"11001",G13:G402)</f>
        <v>46845.61</v>
      </c>
      <c r="H421" s="10">
        <f>SUMIF(B13:B402,"11001",H13:H402)</f>
        <v>166064.9</v>
      </c>
      <c r="I421" s="10">
        <f>SUMIF(B13:B402,"11001",I13:I402)</f>
        <v>101782.59</v>
      </c>
      <c r="J421" s="10">
        <f>SUMIF(B13:B402,"11001",J13:J402)</f>
        <v>101782.59</v>
      </c>
    </row>
    <row r="422" spans="1:10" ht="38.25">
      <c r="A422" s="17"/>
      <c r="B422" s="9">
        <v>671</v>
      </c>
      <c r="C422" s="9" t="s">
        <v>230</v>
      </c>
      <c r="D422" s="10">
        <f>SUMIF(B14:B402,"11001",D14:D402)</f>
        <v>119219.29</v>
      </c>
      <c r="E422" s="10">
        <f>SUMIF(C14:C402,"11001",E14:E402)</f>
        <v>0</v>
      </c>
      <c r="F422" s="10">
        <f>SUMIF(B14:B402,"11001",F14:F402)</f>
        <v>90631.23</v>
      </c>
      <c r="G422" s="10">
        <f>SUMIF(B14:B402,"11001",G14:G402)</f>
        <v>46845.61</v>
      </c>
      <c r="H422" s="10">
        <f>SUMIF(B14:B402,"11001",H14:H402)</f>
        <v>166064.9</v>
      </c>
      <c r="I422" s="10">
        <f>SUMIF(C14:C402,"11001",I14:I402)</f>
        <v>0</v>
      </c>
      <c r="J422" s="10">
        <f>SUMIF(D14:D402,"11001",J14:J402)</f>
        <v>0</v>
      </c>
    </row>
    <row r="423" spans="1:10" ht="38.25">
      <c r="A423" s="17"/>
      <c r="B423" s="9">
        <v>6711</v>
      </c>
      <c r="C423" s="9" t="s">
        <v>231</v>
      </c>
      <c r="D423" s="10">
        <f>SUMIF(B15:B404,"11001",D15:D404)</f>
        <v>119219.29</v>
      </c>
      <c r="E423" s="10">
        <f>SUMIF(C15:C404,"11001",E15:E404)</f>
        <v>0</v>
      </c>
      <c r="F423" s="10">
        <f>SUMIF(B15:B404,"11001",F15:F404)</f>
        <v>90631.23</v>
      </c>
      <c r="G423" s="10">
        <f>SUMIF(B15:B404,"11001",G15:G404)</f>
        <v>46845.61</v>
      </c>
      <c r="H423" s="10">
        <f>SUMIF(B15:B404,"11001",H15:H404)</f>
        <v>166064.9</v>
      </c>
      <c r="I423" s="10">
        <f>SUMIF(C15:C404,"11001",I15:I404)</f>
        <v>0</v>
      </c>
      <c r="J423" s="10">
        <f>SUMIF(D15:D404,"11001",J15:J404)</f>
        <v>0</v>
      </c>
    </row>
    <row r="424" spans="1:10" ht="28.5" customHeight="1">
      <c r="A424" s="17"/>
      <c r="B424" s="44">
        <v>32300</v>
      </c>
      <c r="C424" s="3" t="s">
        <v>234</v>
      </c>
      <c r="D424" s="4">
        <f>SUMIF(B11:B400,"32300",D11:D400)</f>
        <v>3139.11</v>
      </c>
      <c r="E424" s="4">
        <f>SUMIF(C11:C400,"32300",E11:E400)</f>
        <v>0</v>
      </c>
      <c r="F424" s="4">
        <f>SUMIF(B11:B400,"32300",F11:F400)</f>
        <v>0</v>
      </c>
      <c r="G424" s="4">
        <f>SUMIF(B11:B400,"32300",G11:G400)</f>
        <v>5000</v>
      </c>
      <c r="H424" s="4">
        <f>SUMIF(B11:B400,"32300",H11:H400)</f>
        <v>8139.110000000001</v>
      </c>
      <c r="I424" s="4">
        <f>SUMIF(B11:B400,"32300",I11:I400)</f>
        <v>2000</v>
      </c>
      <c r="J424" s="4">
        <f>SUMIF(B11:B400,"32300",J11:J400)</f>
        <v>2000</v>
      </c>
    </row>
    <row r="425" spans="1:10" ht="12.75">
      <c r="A425" s="17"/>
      <c r="B425" s="9">
        <v>6</v>
      </c>
      <c r="C425" s="9" t="s">
        <v>227</v>
      </c>
      <c r="D425" s="10">
        <v>3139.11</v>
      </c>
      <c r="E425" s="10">
        <v>0</v>
      </c>
      <c r="F425" s="10">
        <v>0</v>
      </c>
      <c r="G425" s="10">
        <v>5000</v>
      </c>
      <c r="H425" s="10">
        <v>8139.110000000001</v>
      </c>
      <c r="I425" s="10">
        <f>SUMIF(B12:B401,"32300",I12:I401)</f>
        <v>2000</v>
      </c>
      <c r="J425" s="10">
        <f>SUMIF(B12:B401,"32300",J12:J401)</f>
        <v>2000</v>
      </c>
    </row>
    <row r="426" spans="1:10" ht="38.25">
      <c r="A426" s="70"/>
      <c r="B426" s="9">
        <v>66</v>
      </c>
      <c r="C426" s="9" t="s">
        <v>235</v>
      </c>
      <c r="D426" s="10">
        <v>3139.11</v>
      </c>
      <c r="E426" s="10">
        <v>0</v>
      </c>
      <c r="F426" s="10">
        <v>0</v>
      </c>
      <c r="G426" s="10">
        <v>5000</v>
      </c>
      <c r="H426" s="10">
        <v>8139.110000000001</v>
      </c>
      <c r="I426" s="10">
        <f>SUMIF(B13:B402,"32300",I13:I402)</f>
        <v>2000</v>
      </c>
      <c r="J426" s="10">
        <f>SUMIF(B13:B402,"32300",J13:J402)</f>
        <v>2000</v>
      </c>
    </row>
    <row r="427" spans="1:10" ht="25.5">
      <c r="A427" s="17"/>
      <c r="B427" s="9">
        <v>661</v>
      </c>
      <c r="C427" s="9" t="s">
        <v>236</v>
      </c>
      <c r="D427" s="10">
        <v>3139.11</v>
      </c>
      <c r="E427" s="10">
        <v>0</v>
      </c>
      <c r="F427" s="10">
        <v>0</v>
      </c>
      <c r="G427" s="10">
        <v>5000</v>
      </c>
      <c r="H427" s="10">
        <v>8139.110000000001</v>
      </c>
      <c r="I427" s="10"/>
      <c r="J427" s="10"/>
    </row>
    <row r="428" spans="1:10" ht="12.75">
      <c r="A428" s="17"/>
      <c r="B428" s="9">
        <v>6615</v>
      </c>
      <c r="C428" s="9" t="s">
        <v>237</v>
      </c>
      <c r="D428" s="10">
        <v>3139.11</v>
      </c>
      <c r="E428" s="10">
        <v>0</v>
      </c>
      <c r="F428" s="10">
        <v>0</v>
      </c>
      <c r="G428" s="10">
        <v>5000</v>
      </c>
      <c r="H428" s="10">
        <v>8139.110000000001</v>
      </c>
      <c r="I428" s="10"/>
      <c r="J428" s="10"/>
    </row>
    <row r="429" spans="1:10" ht="25.5">
      <c r="A429" s="17"/>
      <c r="B429" s="44">
        <v>47300</v>
      </c>
      <c r="C429" s="3" t="s">
        <v>238</v>
      </c>
      <c r="D429" s="4">
        <f aca="true" t="shared" si="64" ref="D429:E431">SUMIF(B11:B400,"47300",D11:D400)</f>
        <v>170700</v>
      </c>
      <c r="E429" s="4">
        <f t="shared" si="64"/>
        <v>0</v>
      </c>
      <c r="F429" s="4">
        <f>SUMIF(B11:B400,"47300",F11:F400)</f>
        <v>71878.97</v>
      </c>
      <c r="G429" s="4">
        <f>SUMIF(B11:B400,"47300",G11:G400)</f>
        <v>-27700</v>
      </c>
      <c r="H429" s="4">
        <f>SUMIF(B11:B400,"47300",H11:H400)</f>
        <v>143000</v>
      </c>
      <c r="I429" s="4">
        <f>SUMIF(B11:B400,"47300",I11:I400)</f>
        <v>170700</v>
      </c>
      <c r="J429" s="4">
        <f>SUMIF(B11:B400,"47300",J11:J400)</f>
        <v>170700</v>
      </c>
    </row>
    <row r="430" spans="1:10" ht="12.75">
      <c r="A430" s="17"/>
      <c r="B430" s="9">
        <v>6</v>
      </c>
      <c r="C430" s="9" t="s">
        <v>227</v>
      </c>
      <c r="D430" s="10">
        <f t="shared" si="64"/>
        <v>170700</v>
      </c>
      <c r="E430" s="10">
        <f t="shared" si="64"/>
        <v>0</v>
      </c>
      <c r="F430" s="10">
        <f>SUMIF(B12:B401,"47300",F12:F401)</f>
        <v>71878.97</v>
      </c>
      <c r="G430" s="10">
        <f>SUMIF(B12:B401,"47300",G12:G401)</f>
        <v>-27700</v>
      </c>
      <c r="H430" s="10">
        <f>SUMIF(B12:B401,"47300",H12:H401)</f>
        <v>143000</v>
      </c>
      <c r="I430" s="10">
        <f>SUMIF(B12:B401,"47300",I12:I401)</f>
        <v>170700</v>
      </c>
      <c r="J430" s="10">
        <f>SUMIF(B12:B401,"47300",J12:J401)</f>
        <v>170700</v>
      </c>
    </row>
    <row r="431" spans="1:10" ht="38.25">
      <c r="A431" s="70"/>
      <c r="B431" s="9">
        <v>65</v>
      </c>
      <c r="C431" s="9" t="s">
        <v>239</v>
      </c>
      <c r="D431" s="10">
        <f t="shared" si="64"/>
        <v>170700</v>
      </c>
      <c r="E431" s="10">
        <f t="shared" si="64"/>
        <v>0</v>
      </c>
      <c r="F431" s="10">
        <f>SUMIF(B13:B402,"47300",F13:F402)</f>
        <v>71878.97</v>
      </c>
      <c r="G431" s="10">
        <f>SUMIF(B13:B402,"47300",G13:G402)</f>
        <v>-27700</v>
      </c>
      <c r="H431" s="10">
        <f>SUMIF(B13:B402,"47300",H13:H402)</f>
        <v>143000</v>
      </c>
      <c r="I431" s="10">
        <f>SUMIF(B13:B402,"47300",I13:I402)</f>
        <v>170700</v>
      </c>
      <c r="J431" s="10">
        <f>SUMIF(B13:B402,"47300",J13:J402)</f>
        <v>170700</v>
      </c>
    </row>
    <row r="432" spans="1:10" ht="12.75">
      <c r="A432" s="17"/>
      <c r="B432" s="9">
        <v>652</v>
      </c>
      <c r="C432" s="9" t="s">
        <v>243</v>
      </c>
      <c r="D432" s="10">
        <f>SUMIF(B14:B402,"47300",D14:D402)</f>
        <v>170700</v>
      </c>
      <c r="E432" s="10">
        <f>SUMIF(C14:C402,"47300",E14:E402)</f>
        <v>0</v>
      </c>
      <c r="F432" s="10">
        <f>SUMIF(B14:B402,"47300",F14:F402)</f>
        <v>71878.97</v>
      </c>
      <c r="G432" s="10">
        <f>SUMIF(B14:B402,"47300",G14:G402)</f>
        <v>-27700</v>
      </c>
      <c r="H432" s="10">
        <f>SUMIF(B14:B402,"47300",H14:H402)</f>
        <v>143000</v>
      </c>
      <c r="I432" s="10">
        <f>SUMIF(C14:C402,"47300",I14:I402)</f>
        <v>0</v>
      </c>
      <c r="J432" s="10">
        <f>SUMIF(D14:D402,"47300",J14:J402)</f>
        <v>0</v>
      </c>
    </row>
    <row r="433" spans="1:10" ht="25.5">
      <c r="A433" s="17"/>
      <c r="B433" s="9">
        <v>6526</v>
      </c>
      <c r="C433" s="9" t="s">
        <v>240</v>
      </c>
      <c r="D433" s="10">
        <f>SUMIF(B15:B404,"47300",D15:D404)</f>
        <v>170700</v>
      </c>
      <c r="E433" s="10">
        <f>SUMIF(C15:C404,"47300",E15:E404)</f>
        <v>0</v>
      </c>
      <c r="F433" s="10">
        <f>SUMIF(B15:B404,"47300",F15:F404)</f>
        <v>71878.97</v>
      </c>
      <c r="G433" s="10">
        <f>SUMIF(B15:B404,"47300",G15:G404)</f>
        <v>-27700</v>
      </c>
      <c r="H433" s="10">
        <f>SUMIF(B15:B404,"47300",H15:H404)</f>
        <v>143000</v>
      </c>
      <c r="I433" s="10">
        <f>SUMIF(C15:C404,"47300",I15:I404)</f>
        <v>0</v>
      </c>
      <c r="J433" s="10">
        <f>SUMIF(D15:D404,"47300",J15:J404)</f>
        <v>0</v>
      </c>
    </row>
    <row r="434" spans="1:10" ht="25.5">
      <c r="A434" s="17"/>
      <c r="B434" s="44">
        <v>53082</v>
      </c>
      <c r="C434" s="3" t="s">
        <v>241</v>
      </c>
      <c r="D434" s="4">
        <f aca="true" t="shared" si="65" ref="D434:E436">SUMIF(B11:B400,"53082",D11:D400)</f>
        <v>3331500</v>
      </c>
      <c r="E434" s="4">
        <f t="shared" si="65"/>
        <v>0</v>
      </c>
      <c r="F434" s="4">
        <f>SUMIF(B11:B400,"53082",F11:F400)</f>
        <v>1310645.27</v>
      </c>
      <c r="G434" s="4">
        <f>SUMIF(B11:B400,"53082",G11:G400)</f>
        <v>32890</v>
      </c>
      <c r="H434" s="4">
        <f>SUMIF(B11:B400,"53082",H11:H400)</f>
        <v>3364390</v>
      </c>
      <c r="I434" s="4">
        <f>SUMIF(B11:B400,"53082",I11:I400)</f>
        <v>3331500</v>
      </c>
      <c r="J434" s="4">
        <f>SUMIF(B11:B400,"53082",J11:J400)</f>
        <v>3331500</v>
      </c>
    </row>
    <row r="435" spans="1:10" ht="12.75">
      <c r="A435" s="17"/>
      <c r="B435" s="9">
        <v>6</v>
      </c>
      <c r="C435" s="9" t="s">
        <v>227</v>
      </c>
      <c r="D435" s="10">
        <f t="shared" si="65"/>
        <v>3331500</v>
      </c>
      <c r="E435" s="10">
        <f t="shared" si="65"/>
        <v>0</v>
      </c>
      <c r="F435" s="10">
        <f>SUMIF(B12:B401,"53082",F12:F401)</f>
        <v>1310645.27</v>
      </c>
      <c r="G435" s="10">
        <f>SUMIF(B12:B401,"53082",G12:G401)</f>
        <v>32890</v>
      </c>
      <c r="H435" s="10">
        <f>SUMIF(B12:B401,"53082",H12:H401)</f>
        <v>3364390</v>
      </c>
      <c r="I435" s="10">
        <f>SUMIF(B12:B401,"53082",I12:I401)</f>
        <v>3331500</v>
      </c>
      <c r="J435" s="10">
        <f>SUMIF(B12:B401,"53082",J12:J401)</f>
        <v>3331500</v>
      </c>
    </row>
    <row r="436" spans="1:10" ht="25.5">
      <c r="A436" s="17"/>
      <c r="B436" s="9">
        <v>63</v>
      </c>
      <c r="C436" s="9" t="s">
        <v>242</v>
      </c>
      <c r="D436" s="10">
        <f t="shared" si="65"/>
        <v>3331500</v>
      </c>
      <c r="E436" s="10">
        <f t="shared" si="65"/>
        <v>0</v>
      </c>
      <c r="F436" s="10">
        <f>SUMIF(B13:B402,"53082",F13:F402)</f>
        <v>1310645.27</v>
      </c>
      <c r="G436" s="10">
        <f>SUMIF(B13:B402,"53082",G13:G402)</f>
        <v>32890</v>
      </c>
      <c r="H436" s="10">
        <f>SUMIF(B13:B402,"53082",H13:H402)</f>
        <v>3364390</v>
      </c>
      <c r="I436" s="10">
        <f>SUMIF(B13:B402,"53082",I13:I402)</f>
        <v>3331500</v>
      </c>
      <c r="J436" s="10">
        <f>SUMIF(B13:B402,"53082",J13:J402)</f>
        <v>3331500</v>
      </c>
    </row>
    <row r="437" spans="1:10" ht="25.5">
      <c r="A437" s="70"/>
      <c r="B437" s="9">
        <v>636</v>
      </c>
      <c r="C437" s="9" t="s">
        <v>258</v>
      </c>
      <c r="D437" s="10">
        <f>SUMIF(B14:B402,"53082",D14:D402)</f>
        <v>3331500</v>
      </c>
      <c r="E437" s="10">
        <f>SUMIF(C14:C402,"53082",E14:E402)</f>
        <v>0</v>
      </c>
      <c r="F437" s="10">
        <f>SUMIF(B14:B402,"53082",F14:F402)</f>
        <v>1310645.27</v>
      </c>
      <c r="G437" s="10">
        <f>SUMIF(B14:B402,"53082",G14:G402)</f>
        <v>32890</v>
      </c>
      <c r="H437" s="10">
        <f>SUMIF(B14:B402,"53082",H14:H402)</f>
        <v>3364390</v>
      </c>
      <c r="I437" s="10"/>
      <c r="J437" s="10"/>
    </row>
    <row r="438" spans="1:10" ht="25.5">
      <c r="A438" s="17"/>
      <c r="B438" s="9">
        <v>6361</v>
      </c>
      <c r="C438" s="9" t="s">
        <v>245</v>
      </c>
      <c r="D438" s="10">
        <v>3319500</v>
      </c>
      <c r="E438" s="10">
        <f>SUMIF(C15:C404,"53082",E15:E404)</f>
        <v>0</v>
      </c>
      <c r="F438" s="10">
        <f>SUMIF(B15:B404,"53082",F15:F404)</f>
        <v>1310645.27</v>
      </c>
      <c r="G438" s="10">
        <v>36230</v>
      </c>
      <c r="H438" s="10">
        <v>3355730</v>
      </c>
      <c r="I438" s="10"/>
      <c r="J438" s="10"/>
    </row>
    <row r="439" spans="1:10" ht="25.5">
      <c r="A439" s="17"/>
      <c r="B439" s="9">
        <v>6362</v>
      </c>
      <c r="C439" s="9" t="s">
        <v>244</v>
      </c>
      <c r="D439" s="10">
        <v>12000</v>
      </c>
      <c r="E439" s="10">
        <f>SUMIF(C16:C405,"53082",E16:E405)</f>
        <v>0</v>
      </c>
      <c r="F439" s="10">
        <v>8660</v>
      </c>
      <c r="G439" s="10">
        <v>-3340</v>
      </c>
      <c r="H439" s="10">
        <v>8660</v>
      </c>
      <c r="I439" s="10"/>
      <c r="J439" s="10"/>
    </row>
    <row r="440" spans="1:10" ht="25.5">
      <c r="A440" s="17"/>
      <c r="B440" s="44">
        <v>58300</v>
      </c>
      <c r="C440" s="3" t="s">
        <v>246</v>
      </c>
      <c r="D440" s="4">
        <f>SUMIF(B11:B400,"58300",D11:D400)</f>
        <v>500</v>
      </c>
      <c r="E440" s="4">
        <f>SUMIF(C11:C400,"58300",E11:E400)</f>
        <v>0</v>
      </c>
      <c r="F440" s="4">
        <f>SUMIF(B11:B400,"58300",F11:F400)</f>
        <v>0</v>
      </c>
      <c r="G440" s="4">
        <f>SUMIF(B11:B400,"58300",G11:G400)</f>
        <v>0</v>
      </c>
      <c r="H440" s="4">
        <f>SUMIF(B11:B400,"58300",H11:H400)</f>
        <v>500</v>
      </c>
      <c r="I440" s="4">
        <f>SUMIF(B11:B400,"58300",I11:I400)</f>
        <v>500</v>
      </c>
      <c r="J440" s="4">
        <f>SUMIF(B11:B400,"58300",J11:J400)</f>
        <v>500</v>
      </c>
    </row>
    <row r="441" spans="1:10" ht="12.75">
      <c r="A441" s="17"/>
      <c r="B441" s="9">
        <v>6</v>
      </c>
      <c r="C441" s="9" t="s">
        <v>227</v>
      </c>
      <c r="D441" s="10">
        <v>500</v>
      </c>
      <c r="E441" s="10">
        <v>0</v>
      </c>
      <c r="F441" s="10">
        <v>0</v>
      </c>
      <c r="G441" s="10">
        <v>0</v>
      </c>
      <c r="H441" s="10">
        <v>500</v>
      </c>
      <c r="I441" s="10">
        <v>500</v>
      </c>
      <c r="J441" s="10">
        <v>500</v>
      </c>
    </row>
    <row r="442" spans="1:10" ht="25.5">
      <c r="A442" s="70"/>
      <c r="B442" s="9">
        <v>63</v>
      </c>
      <c r="C442" s="9" t="s">
        <v>242</v>
      </c>
      <c r="D442" s="10">
        <v>500</v>
      </c>
      <c r="E442" s="10">
        <v>0</v>
      </c>
      <c r="F442" s="10">
        <v>0</v>
      </c>
      <c r="G442" s="10">
        <v>0</v>
      </c>
      <c r="H442" s="10">
        <v>500</v>
      </c>
      <c r="I442" s="10">
        <v>500</v>
      </c>
      <c r="J442" s="10">
        <v>500</v>
      </c>
    </row>
    <row r="443" spans="1:10" ht="25.5">
      <c r="A443" s="17"/>
      <c r="B443" s="9">
        <v>636</v>
      </c>
      <c r="C443" s="9" t="s">
        <v>258</v>
      </c>
      <c r="D443" s="10">
        <v>500</v>
      </c>
      <c r="E443" s="10">
        <v>0</v>
      </c>
      <c r="F443" s="10">
        <v>0</v>
      </c>
      <c r="G443" s="10">
        <v>0</v>
      </c>
      <c r="H443" s="10">
        <v>500</v>
      </c>
      <c r="I443" s="10"/>
      <c r="J443" s="10"/>
    </row>
    <row r="444" spans="1:10" ht="25.5">
      <c r="A444" s="17"/>
      <c r="B444" s="9">
        <v>6361</v>
      </c>
      <c r="C444" s="9" t="s">
        <v>245</v>
      </c>
      <c r="D444" s="10">
        <v>500</v>
      </c>
      <c r="E444" s="10">
        <v>0</v>
      </c>
      <c r="F444" s="10">
        <v>0</v>
      </c>
      <c r="G444" s="10">
        <v>0</v>
      </c>
      <c r="H444" s="10">
        <v>500</v>
      </c>
      <c r="I444" s="10"/>
      <c r="J444" s="10"/>
    </row>
    <row r="445" spans="1:10" ht="12.75">
      <c r="A445" s="17"/>
      <c r="B445" s="44">
        <v>55254</v>
      </c>
      <c r="C445" s="3" t="s">
        <v>247</v>
      </c>
      <c r="D445" s="4">
        <f aca="true" t="shared" si="66" ref="D445:E447">SUMIF(B11:B400,"55254",D11:D400)</f>
        <v>0</v>
      </c>
      <c r="E445" s="4">
        <f t="shared" si="66"/>
        <v>0</v>
      </c>
      <c r="F445" s="4">
        <f>SUMIF(B11:B400,"55254",F11:F400)</f>
        <v>0</v>
      </c>
      <c r="G445" s="4">
        <f>SUMIF(B11:B400,"55254",G11:G400)</f>
        <v>1000</v>
      </c>
      <c r="H445" s="4">
        <f>SUMIF(B11:B400,"55254",H11:H400)</f>
        <v>1000</v>
      </c>
      <c r="I445" s="4">
        <f>SUMIF(B11:B400,"55254",I11:I400)</f>
        <v>0</v>
      </c>
      <c r="J445" s="4">
        <f>SUMIF(B11:B400,"55254",J11:J400)</f>
        <v>0</v>
      </c>
    </row>
    <row r="446" spans="1:10" ht="12.75">
      <c r="A446" s="17"/>
      <c r="B446" s="9">
        <v>6</v>
      </c>
      <c r="C446" s="9" t="s">
        <v>227</v>
      </c>
      <c r="D446" s="10">
        <f t="shared" si="66"/>
        <v>0</v>
      </c>
      <c r="E446" s="10">
        <f t="shared" si="66"/>
        <v>0</v>
      </c>
      <c r="F446" s="10">
        <f>SUMIF(B12:B401,"55254",F12:F401)</f>
        <v>0</v>
      </c>
      <c r="G446" s="10">
        <f>SUMIF(B12:B401,"55254",G12:G401)</f>
        <v>1000</v>
      </c>
      <c r="H446" s="10">
        <f>SUMIF(B12:B401,"55254",H12:H401)</f>
        <v>1000</v>
      </c>
      <c r="I446" s="10">
        <f>SUMIF(C12:C401,"55254",I12:I401)</f>
        <v>0</v>
      </c>
      <c r="J446" s="10">
        <f>SUMIF(D12:D401,"55254",J12:J401)</f>
        <v>0</v>
      </c>
    </row>
    <row r="447" spans="1:10" ht="25.5">
      <c r="A447" s="70"/>
      <c r="B447" s="9">
        <v>63</v>
      </c>
      <c r="C447" s="9" t="s">
        <v>242</v>
      </c>
      <c r="D447" s="10">
        <f t="shared" si="66"/>
        <v>0</v>
      </c>
      <c r="E447" s="10">
        <f t="shared" si="66"/>
        <v>0</v>
      </c>
      <c r="F447" s="10">
        <f>SUMIF(B13:B402,"55254",F13:F402)</f>
        <v>0</v>
      </c>
      <c r="G447" s="10">
        <f>SUMIF(B13:B402,"55254",G13:G402)</f>
        <v>1000</v>
      </c>
      <c r="H447" s="10">
        <f>SUMIF(B13:B402,"55254",H13:H402)</f>
        <v>1000</v>
      </c>
      <c r="I447" s="10">
        <f>SUMIF(C13:C402,"55254",I13:I402)</f>
        <v>0</v>
      </c>
      <c r="J447" s="10">
        <f>SUMIF(D13:D402,"55254",J13:J402)</f>
        <v>0</v>
      </c>
    </row>
    <row r="448" spans="1:10" ht="25.5">
      <c r="A448" s="17"/>
      <c r="B448" s="9">
        <v>636</v>
      </c>
      <c r="C448" s="9" t="s">
        <v>258</v>
      </c>
      <c r="D448" s="10">
        <f>SUMIF(B14:B402,"55254",D14:D402)</f>
        <v>0</v>
      </c>
      <c r="E448" s="10">
        <f>SUMIF(C14:C402,"55254",E14:E402)</f>
        <v>0</v>
      </c>
      <c r="F448" s="10">
        <f>SUMIF(B14:B402,"55254",F14:F402)</f>
        <v>0</v>
      </c>
      <c r="G448" s="10">
        <f>SUMIF(B14:B402,"55254",G14:G402)</f>
        <v>1000</v>
      </c>
      <c r="H448" s="10">
        <f>SUMIF(B14:B402,"55254",H14:H402)</f>
        <v>1000</v>
      </c>
      <c r="I448" s="10"/>
      <c r="J448" s="10"/>
    </row>
    <row r="449" spans="1:10" ht="25.5">
      <c r="A449" s="17"/>
      <c r="B449" s="9">
        <v>6361</v>
      </c>
      <c r="C449" s="9" t="s">
        <v>248</v>
      </c>
      <c r="D449" s="10">
        <f>SUMIF(B15:B404,"55254",D15:D404)</f>
        <v>0</v>
      </c>
      <c r="E449" s="10">
        <f>SUMIF(C15:C404,"55254",E15:E404)</f>
        <v>0</v>
      </c>
      <c r="F449" s="10">
        <f>SUMIF(B15:B404,"55254",F15:F404)</f>
        <v>0</v>
      </c>
      <c r="G449" s="10">
        <f>SUMIF(B15:B404,"55254",G15:G404)</f>
        <v>1000</v>
      </c>
      <c r="H449" s="10">
        <f>SUMIF(B15:B404,"55254",H15:H404)</f>
        <v>1000</v>
      </c>
      <c r="I449" s="10"/>
      <c r="J449" s="10"/>
    </row>
    <row r="450" spans="1:10" ht="12.75">
      <c r="A450" s="17"/>
      <c r="B450" s="44">
        <v>55368</v>
      </c>
      <c r="C450" s="3" t="s">
        <v>250</v>
      </c>
      <c r="D450" s="4">
        <f aca="true" t="shared" si="67" ref="D450:E452">SUMIF(B11:B400,"55368",D11:D400)</f>
        <v>186300</v>
      </c>
      <c r="E450" s="4">
        <f t="shared" si="67"/>
        <v>0</v>
      </c>
      <c r="F450" s="4">
        <f>SUMIF(B11:B400,"55368",F11:F400)</f>
        <v>102463.57999999999</v>
      </c>
      <c r="G450" s="4">
        <f>SUMIF(B11:B400,"55368",G11:G400)</f>
        <v>-7444.07</v>
      </c>
      <c r="H450" s="4">
        <f>SUMIF(B11:B400,"55368",H11:H400)</f>
        <v>178855.93</v>
      </c>
      <c r="I450" s="4">
        <f>SUMIF(B11:B400,"55368",I11:I400)</f>
        <v>186300</v>
      </c>
      <c r="J450" s="4">
        <f>SUMIF(B11:B400,"55368",J11:J400)</f>
        <v>186300</v>
      </c>
    </row>
    <row r="451" spans="1:10" ht="12.75">
      <c r="A451" s="17"/>
      <c r="B451" s="9">
        <v>6</v>
      </c>
      <c r="C451" s="9" t="s">
        <v>227</v>
      </c>
      <c r="D451" s="10">
        <f t="shared" si="67"/>
        <v>186300</v>
      </c>
      <c r="E451" s="10">
        <f t="shared" si="67"/>
        <v>0</v>
      </c>
      <c r="F451" s="10">
        <f>SUMIF(B12:B401,"55368",F12:F401)</f>
        <v>102463.57999999999</v>
      </c>
      <c r="G451" s="10">
        <f>SUMIF(B12:B401,"55368",G12:G401)</f>
        <v>-7444.07</v>
      </c>
      <c r="H451" s="10">
        <f>SUMIF(B12:B401,"55368",H12:H401)</f>
        <v>178855.93</v>
      </c>
      <c r="I451" s="10">
        <f>SUMIF(B12:B401,"55368",I12:I401)</f>
        <v>186300</v>
      </c>
      <c r="J451" s="10">
        <f>SUMIF(B12:B401,"55368",J12:J401)</f>
        <v>186300</v>
      </c>
    </row>
    <row r="452" spans="1:10" ht="25.5">
      <c r="A452" s="17"/>
      <c r="B452" s="9">
        <v>63</v>
      </c>
      <c r="C452" s="9" t="s">
        <v>242</v>
      </c>
      <c r="D452" s="10">
        <f t="shared" si="67"/>
        <v>186300</v>
      </c>
      <c r="E452" s="10">
        <f t="shared" si="67"/>
        <v>0</v>
      </c>
      <c r="F452" s="10">
        <f>SUMIF(B13:B402,"55368",F13:F402)</f>
        <v>102463.57999999999</v>
      </c>
      <c r="G452" s="10">
        <f>SUMIF(B13:B402,"55368",G13:G402)</f>
        <v>-7444.07</v>
      </c>
      <c r="H452" s="10">
        <f>SUMIF(B13:B402,"55368",H13:H402)</f>
        <v>178855.93</v>
      </c>
      <c r="I452" s="10">
        <f>SUMIF(B13:B402,"55368",I13:I402)</f>
        <v>186300</v>
      </c>
      <c r="J452" s="10">
        <f>SUMIF(B13:B402,"55368",J13:J402)</f>
        <v>186300</v>
      </c>
    </row>
    <row r="453" spans="1:10" ht="25.5">
      <c r="A453" s="70"/>
      <c r="B453" s="9">
        <v>636</v>
      </c>
      <c r="C453" s="9" t="s">
        <v>258</v>
      </c>
      <c r="D453" s="10">
        <f>SUMIF(B14:B402,"55368",D14:D402)</f>
        <v>186300</v>
      </c>
      <c r="E453" s="10">
        <f>SUMIF(C14:C402,"55368",E14:E402)</f>
        <v>0</v>
      </c>
      <c r="F453" s="10">
        <f>SUMIF(B14:B402,"55368",F14:F402)</f>
        <v>102463.57999999999</v>
      </c>
      <c r="G453" s="10">
        <f>SUMIF(B14:B402,"55368",G14:G402)</f>
        <v>-7444.07</v>
      </c>
      <c r="H453" s="10">
        <f>SUMIF(B14:B402,"55368",H14:H402)</f>
        <v>178855.93</v>
      </c>
      <c r="I453" s="10"/>
      <c r="J453" s="10"/>
    </row>
    <row r="454" spans="1:10" ht="25.5">
      <c r="A454" s="17"/>
      <c r="B454" s="9">
        <v>6361</v>
      </c>
      <c r="C454" s="9" t="s">
        <v>248</v>
      </c>
      <c r="D454" s="10">
        <v>180300</v>
      </c>
      <c r="E454" s="10">
        <f>SUMIF(C20:C410,"55254",E20:E410)</f>
        <v>0</v>
      </c>
      <c r="F454" s="10">
        <f>SUMIF(B20:B410,"55254",F20:F410)</f>
        <v>0</v>
      </c>
      <c r="G454" s="10">
        <v>-7999.07</v>
      </c>
      <c r="H454" s="10">
        <v>172300.93</v>
      </c>
      <c r="I454" s="10"/>
      <c r="J454" s="10"/>
    </row>
    <row r="455" spans="1:10" ht="25.5">
      <c r="A455" s="17"/>
      <c r="B455" s="9">
        <v>6362</v>
      </c>
      <c r="C455" s="9" t="s">
        <v>249</v>
      </c>
      <c r="D455" s="10">
        <v>6000</v>
      </c>
      <c r="E455" s="10">
        <f>SUMIF(C32:C422,"53082",E32:E422)</f>
        <v>0</v>
      </c>
      <c r="F455" s="10">
        <v>2742.5</v>
      </c>
      <c r="G455" s="10">
        <v>555</v>
      </c>
      <c r="H455" s="10">
        <v>6555</v>
      </c>
      <c r="I455" s="10"/>
      <c r="J455" s="10"/>
    </row>
    <row r="456" spans="1:10" ht="12.75">
      <c r="A456" s="17"/>
      <c r="B456" s="44">
        <v>55222</v>
      </c>
      <c r="C456" s="3" t="s">
        <v>251</v>
      </c>
      <c r="D456" s="4">
        <f aca="true" t="shared" si="68" ref="D456:E458">SUMIF(B11:B400,"55222",D11:D400)</f>
        <v>0</v>
      </c>
      <c r="E456" s="4">
        <f t="shared" si="68"/>
        <v>0</v>
      </c>
      <c r="F456" s="4">
        <f>SUMIF(B11:B400,"55222",F11:F400)</f>
        <v>0</v>
      </c>
      <c r="G456" s="4">
        <f>SUMIF(B11:B400,"55222",G11:G400)</f>
        <v>1500</v>
      </c>
      <c r="H456" s="4">
        <f>SUMIF(B11:B400,"55222",H11:H400)</f>
        <v>1500</v>
      </c>
      <c r="I456" s="4">
        <f>SUMIF(B11:B400,"55222",I11:I400)</f>
        <v>0</v>
      </c>
      <c r="J456" s="4">
        <f>SUMIF(B11:B400,"55222",J11:J400)</f>
        <v>0</v>
      </c>
    </row>
    <row r="457" spans="1:10" ht="12.75">
      <c r="A457" s="17"/>
      <c r="B457" s="9">
        <v>6</v>
      </c>
      <c r="C457" s="9" t="s">
        <v>227</v>
      </c>
      <c r="D457" s="10">
        <f t="shared" si="68"/>
        <v>0</v>
      </c>
      <c r="E457" s="10">
        <f t="shared" si="68"/>
        <v>0</v>
      </c>
      <c r="F457" s="10">
        <f>SUMIF(B12:B401,"55222",F12:F401)</f>
        <v>0</v>
      </c>
      <c r="G457" s="10">
        <f>SUMIF(B12:B401,"55222",G12:G401)</f>
        <v>1500</v>
      </c>
      <c r="H457" s="10">
        <f>SUMIF(B12:B401,"55222",H12:H401)</f>
        <v>1500</v>
      </c>
      <c r="I457" s="10">
        <f>SUMIF(C12:C401,"55222",I12:I401)</f>
        <v>0</v>
      </c>
      <c r="J457" s="10">
        <f>SUMIF(D12:D401,"55222",J12:J401)</f>
        <v>0</v>
      </c>
    </row>
    <row r="458" spans="1:10" ht="25.5">
      <c r="A458" s="70"/>
      <c r="B458" s="9">
        <v>63</v>
      </c>
      <c r="C458" s="9" t="s">
        <v>242</v>
      </c>
      <c r="D458" s="10">
        <f t="shared" si="68"/>
        <v>0</v>
      </c>
      <c r="E458" s="10">
        <f t="shared" si="68"/>
        <v>0</v>
      </c>
      <c r="F458" s="10">
        <f>SUMIF(B13:B402,"55222",F13:F402)</f>
        <v>0</v>
      </c>
      <c r="G458" s="10">
        <f>SUMIF(B13:B402,"55222",G13:G402)</f>
        <v>1500</v>
      </c>
      <c r="H458" s="10">
        <f>SUMIF(B13:B402,"55222",H13:H402)</f>
        <v>1500</v>
      </c>
      <c r="I458" s="10">
        <f>SUMIF(C13:C402,"55222",I13:I402)</f>
        <v>0</v>
      </c>
      <c r="J458" s="10">
        <f>SUMIF(D13:D402,"55222",J13:J402)</f>
        <v>0</v>
      </c>
    </row>
    <row r="459" spans="1:10" ht="25.5">
      <c r="A459" s="17"/>
      <c r="B459" s="9">
        <v>636</v>
      </c>
      <c r="C459" s="9" t="s">
        <v>258</v>
      </c>
      <c r="D459" s="10">
        <f>SUMIF(B14:B402,"55222",D14:D402)</f>
        <v>0</v>
      </c>
      <c r="E459" s="10">
        <f>SUMIF(C14:C402,"55222",E14:E402)</f>
        <v>0</v>
      </c>
      <c r="F459" s="10">
        <f>SUMIF(B14:B402,"55222",F14:F402)</f>
        <v>0</v>
      </c>
      <c r="G459" s="10">
        <f>SUMIF(B14:B402,"55222",G14:G402)</f>
        <v>1500</v>
      </c>
      <c r="H459" s="10">
        <f>SUMIF(B14:B402,"55222",H14:H402)</f>
        <v>1500</v>
      </c>
      <c r="I459" s="10"/>
      <c r="J459" s="10"/>
    </row>
    <row r="460" spans="1:10" ht="25.5">
      <c r="A460" s="17"/>
      <c r="B460" s="9">
        <v>6361</v>
      </c>
      <c r="C460" s="9" t="s">
        <v>248</v>
      </c>
      <c r="D460" s="10">
        <f>SUMIF(B15:B404,"55222",D15:D404)</f>
        <v>0</v>
      </c>
      <c r="E460" s="10">
        <f>SUMIF(C15:C404,"55222",E15:E404)</f>
        <v>0</v>
      </c>
      <c r="F460" s="10">
        <f>SUMIF(B15:B404,"55222",F15:F404)</f>
        <v>0</v>
      </c>
      <c r="G460" s="10">
        <f>SUMIF(B15:B404,"55222",G15:G404)</f>
        <v>1500</v>
      </c>
      <c r="H460" s="10">
        <f>SUMIF(B15:B404,"55222",H15:H404)</f>
        <v>1500</v>
      </c>
      <c r="I460" s="10"/>
      <c r="J460" s="10"/>
    </row>
    <row r="461" spans="1:10" ht="12.75">
      <c r="A461" s="17"/>
      <c r="B461" s="44">
        <v>53060</v>
      </c>
      <c r="C461" s="3" t="s">
        <v>252</v>
      </c>
      <c r="D461" s="4">
        <f aca="true" t="shared" si="69" ref="D461:E463">SUMIF(B11:B400,"53060",D11:D400)</f>
        <v>5000</v>
      </c>
      <c r="E461" s="4">
        <f t="shared" si="69"/>
        <v>0</v>
      </c>
      <c r="F461" s="4">
        <f>SUMIF(B11:B400,"53060",F11:F400)</f>
        <v>1095.85</v>
      </c>
      <c r="G461" s="4">
        <f>SUMIF(B11:B400,"53060",G11:G400)</f>
        <v>0</v>
      </c>
      <c r="H461" s="4">
        <f>SUMIF(B11:B400,"53060",H11:H400)</f>
        <v>5000</v>
      </c>
      <c r="I461" s="4">
        <f>SUMIF(B11:B400,"53060",I11:I400)</f>
        <v>5000</v>
      </c>
      <c r="J461" s="4">
        <f>SUMIF(B11:B400,"53060",J11:J400)</f>
        <v>5000</v>
      </c>
    </row>
    <row r="462" spans="1:10" ht="12.75">
      <c r="A462" s="17"/>
      <c r="B462" s="9">
        <v>6</v>
      </c>
      <c r="C462" s="9" t="s">
        <v>227</v>
      </c>
      <c r="D462" s="10">
        <f t="shared" si="69"/>
        <v>5000</v>
      </c>
      <c r="E462" s="10">
        <f t="shared" si="69"/>
        <v>0</v>
      </c>
      <c r="F462" s="10">
        <f>SUMIF(B12:B401,"53060",F12:F401)</f>
        <v>1095.85</v>
      </c>
      <c r="G462" s="10">
        <f>SUMIF(B12:B401,"53060",G12:G401)</f>
        <v>0</v>
      </c>
      <c r="H462" s="10">
        <f>SUMIF(B12:B401,"53060",H12:H401)</f>
        <v>5000</v>
      </c>
      <c r="I462" s="10">
        <f>SUMIF(B12:B401,"53060",I12:I401)</f>
        <v>5000</v>
      </c>
      <c r="J462" s="10">
        <f>SUMIF(B12:B401,"53060",J12:J401)</f>
        <v>5000</v>
      </c>
    </row>
    <row r="463" spans="1:10" ht="25.5">
      <c r="A463" s="17"/>
      <c r="B463" s="9">
        <v>63</v>
      </c>
      <c r="C463" s="9" t="s">
        <v>242</v>
      </c>
      <c r="D463" s="10">
        <f t="shared" si="69"/>
        <v>5000</v>
      </c>
      <c r="E463" s="10">
        <f t="shared" si="69"/>
        <v>0</v>
      </c>
      <c r="F463" s="10">
        <f>SUMIF(B13:B402,"53060",F13:F402)</f>
        <v>1095.85</v>
      </c>
      <c r="G463" s="10">
        <f>SUMIF(B13:B402,"53060",G13:G402)</f>
        <v>0</v>
      </c>
      <c r="H463" s="10">
        <f>SUMIF(B13:B402,"53060",H13:H402)</f>
        <v>5000</v>
      </c>
      <c r="I463" s="10">
        <f>SUMIF(B13:B402,"53060",I13:I402)</f>
        <v>5000</v>
      </c>
      <c r="J463" s="10">
        <f>SUMIF(B13:B402,"53060",J13:J402)</f>
        <v>5000</v>
      </c>
    </row>
    <row r="464" spans="1:10" ht="25.5">
      <c r="A464" s="17"/>
      <c r="B464" s="9">
        <v>636</v>
      </c>
      <c r="C464" s="9" t="s">
        <v>258</v>
      </c>
      <c r="D464" s="10">
        <v>700</v>
      </c>
      <c r="E464" s="10">
        <f>SUMIF(C14:C402,"53060",E14:E402)</f>
        <v>0</v>
      </c>
      <c r="F464" s="10">
        <v>0</v>
      </c>
      <c r="G464" s="10">
        <f>SUMIF(B14:B402,"53060",G14:G402)</f>
        <v>0</v>
      </c>
      <c r="H464" s="10">
        <v>700</v>
      </c>
      <c r="I464" s="10"/>
      <c r="J464" s="10"/>
    </row>
    <row r="465" spans="1:10" ht="25.5">
      <c r="A465" s="70"/>
      <c r="B465" s="9">
        <v>6361</v>
      </c>
      <c r="C465" s="9" t="s">
        <v>248</v>
      </c>
      <c r="D465" s="10">
        <v>700</v>
      </c>
      <c r="E465" s="10">
        <f>SUMIF(C20:C410,"55222",E20:E410)</f>
        <v>0</v>
      </c>
      <c r="F465" s="10">
        <f>SUMIF(B20:B410,"55222",F20:F410)</f>
        <v>0</v>
      </c>
      <c r="G465" s="10">
        <v>0</v>
      </c>
      <c r="H465" s="10">
        <v>700</v>
      </c>
      <c r="I465" s="10"/>
      <c r="J465" s="10"/>
    </row>
    <row r="466" spans="1:10" ht="25.5">
      <c r="A466" s="17"/>
      <c r="B466" s="9">
        <v>638</v>
      </c>
      <c r="C466" s="9" t="s">
        <v>253</v>
      </c>
      <c r="D466" s="10">
        <v>4300</v>
      </c>
      <c r="E466" s="10">
        <f>SUMIF(C21:C411,"55222",E21:E411)</f>
        <v>0</v>
      </c>
      <c r="F466" s="10">
        <v>1095.85</v>
      </c>
      <c r="G466" s="10">
        <v>0</v>
      </c>
      <c r="H466" s="10">
        <v>4300</v>
      </c>
      <c r="I466" s="10"/>
      <c r="J466" s="10"/>
    </row>
    <row r="467" spans="1:10" ht="25.5">
      <c r="A467" s="17"/>
      <c r="B467" s="9">
        <v>6381</v>
      </c>
      <c r="C467" s="9" t="s">
        <v>254</v>
      </c>
      <c r="D467" s="10">
        <v>4300</v>
      </c>
      <c r="E467" s="10">
        <f>SUMIF(C22:C412,"55222",E22:E412)</f>
        <v>0</v>
      </c>
      <c r="F467" s="10">
        <v>1095.85</v>
      </c>
      <c r="G467" s="10">
        <v>0</v>
      </c>
      <c r="H467" s="10">
        <v>4300</v>
      </c>
      <c r="I467" s="10"/>
      <c r="J467" s="10"/>
    </row>
    <row r="468" spans="1:10" ht="25.5">
      <c r="A468" s="17"/>
      <c r="B468" s="44">
        <v>53080</v>
      </c>
      <c r="C468" s="3" t="s">
        <v>142</v>
      </c>
      <c r="D468" s="4">
        <f aca="true" t="shared" si="70" ref="D468:E470">SUMIF(B11:B400,"53080",D11:D400)</f>
        <v>2000</v>
      </c>
      <c r="E468" s="4">
        <f t="shared" si="70"/>
        <v>0</v>
      </c>
      <c r="F468" s="4">
        <f>SUMIF(B11:B400,"53080",F11:F400)</f>
        <v>2000</v>
      </c>
      <c r="G468" s="4">
        <f>SUMIF(B11:B400,"53080",G11:G400)</f>
        <v>1604</v>
      </c>
      <c r="H468" s="4">
        <f>SUMIF(B11:B400,"53080",H11:H400)</f>
        <v>3604</v>
      </c>
      <c r="I468" s="4">
        <f>SUMIF(B11:B400,"53080",I11:I400)</f>
        <v>2000</v>
      </c>
      <c r="J468" s="4">
        <f>SUMIF(B11:B400,"53080",J11:J400)</f>
        <v>2000</v>
      </c>
    </row>
    <row r="469" spans="1:10" ht="12.75">
      <c r="A469" s="17"/>
      <c r="B469" s="9">
        <v>6</v>
      </c>
      <c r="C469" s="9" t="s">
        <v>227</v>
      </c>
      <c r="D469" s="10">
        <f t="shared" si="70"/>
        <v>2000</v>
      </c>
      <c r="E469" s="10">
        <f t="shared" si="70"/>
        <v>0</v>
      </c>
      <c r="F469" s="10">
        <f>SUMIF(B12:B401,"53080",F12:F401)</f>
        <v>2000</v>
      </c>
      <c r="G469" s="10">
        <f>SUMIF(B12:B401,"53080",G12:G401)</f>
        <v>1604</v>
      </c>
      <c r="H469" s="10">
        <f>SUMIF(B12:B401,"53080",H12:H401)</f>
        <v>3604</v>
      </c>
      <c r="I469" s="10">
        <f>SUMIF(B12:B401,"53080",I12:I401)</f>
        <v>2000</v>
      </c>
      <c r="J469" s="10">
        <f>SUMIF(B12:B401,"53080",J12:J401)</f>
        <v>2000</v>
      </c>
    </row>
    <row r="470" spans="1:10" ht="38.25">
      <c r="A470" s="70"/>
      <c r="B470" s="9">
        <v>65</v>
      </c>
      <c r="C470" s="9" t="s">
        <v>239</v>
      </c>
      <c r="D470" s="10">
        <f t="shared" si="70"/>
        <v>2000</v>
      </c>
      <c r="E470" s="10">
        <f t="shared" si="70"/>
        <v>0</v>
      </c>
      <c r="F470" s="10">
        <f>SUMIF(B13:B402,"53080",F13:F402)</f>
        <v>2000</v>
      </c>
      <c r="G470" s="10">
        <f>SUMIF(B13:B402,"53080",G13:G402)</f>
        <v>1604</v>
      </c>
      <c r="H470" s="10">
        <f>SUMIF(B13:B402,"53080",H13:H402)</f>
        <v>3604</v>
      </c>
      <c r="I470" s="10">
        <f>SUMIF(B13:B402,"53080",I13:I402)</f>
        <v>2000</v>
      </c>
      <c r="J470" s="10">
        <f>SUMIF(B13:B402,"53080",J13:J402)</f>
        <v>2000</v>
      </c>
    </row>
    <row r="471" spans="1:10" ht="12.75">
      <c r="A471" s="17"/>
      <c r="B471" s="9">
        <v>652</v>
      </c>
      <c r="C471" s="9" t="s">
        <v>243</v>
      </c>
      <c r="D471" s="10">
        <f>SUMIF(B14:B402,"53080",D14:D402)</f>
        <v>2000</v>
      </c>
      <c r="E471" s="10">
        <f>SUMIF(C14:C402,"53080",E14:E402)</f>
        <v>0</v>
      </c>
      <c r="F471" s="10">
        <f>SUMIF(B14:B402,"53080",F14:F402)</f>
        <v>2000</v>
      </c>
      <c r="G471" s="10">
        <f>SUMIF(B14:B402,"53080",G14:G402)</f>
        <v>1604</v>
      </c>
      <c r="H471" s="10">
        <f>SUMIF(B14:B402,"53080",H14:H402)</f>
        <v>3604</v>
      </c>
      <c r="I471" s="10"/>
      <c r="J471" s="10"/>
    </row>
    <row r="472" spans="1:10" ht="12.75">
      <c r="A472" s="17"/>
      <c r="B472" s="9">
        <v>6526</v>
      </c>
      <c r="C472" s="9" t="s">
        <v>255</v>
      </c>
      <c r="D472" s="10">
        <f>SUMIF(B15:B404,"53080",D15:D404)</f>
        <v>2000</v>
      </c>
      <c r="E472" s="10">
        <f>SUMIF(C15:C404,"53080",E15:E404)</f>
        <v>0</v>
      </c>
      <c r="F472" s="10">
        <f>SUMIF(B15:B404,"53080",F15:F404)</f>
        <v>2000</v>
      </c>
      <c r="G472" s="10">
        <f>SUMIF(B15:B404,"53080",G15:G404)</f>
        <v>1604</v>
      </c>
      <c r="H472" s="10">
        <f>SUMIF(B15:B404,"53080",H15:H404)</f>
        <v>3604</v>
      </c>
      <c r="I472" s="10"/>
      <c r="J472" s="10"/>
    </row>
    <row r="473" spans="1:10" ht="25.5">
      <c r="A473" s="17"/>
      <c r="B473" s="44">
        <v>53086</v>
      </c>
      <c r="C473" s="3" t="s">
        <v>138</v>
      </c>
      <c r="D473" s="4">
        <f aca="true" t="shared" si="71" ref="D473:E475">SUMIF(B11:B400,"53086",D11:D400)</f>
        <v>28599.63</v>
      </c>
      <c r="E473" s="4">
        <f t="shared" si="71"/>
        <v>0</v>
      </c>
      <c r="F473" s="4">
        <f>SUMIF(B11:B400,"53086",F11:F400)</f>
        <v>27995.29</v>
      </c>
      <c r="G473" s="4">
        <f>SUMIF(B11:B400,"53086",G11:G400)</f>
        <v>-1.3642420526593924E-12</v>
      </c>
      <c r="H473" s="4">
        <f>SUMIF(B11:B400,"53086",H11:H400)</f>
        <v>28599.63</v>
      </c>
      <c r="I473" s="4">
        <f>SUMIF(B11:B400,"53086",I11:I400)</f>
        <v>28200</v>
      </c>
      <c r="J473" s="4">
        <f>SUMIF(B11:B400,"53086",J11:J400)</f>
        <v>28200</v>
      </c>
    </row>
    <row r="474" spans="1:10" ht="12.75">
      <c r="A474" s="17"/>
      <c r="B474" s="9">
        <v>6</v>
      </c>
      <c r="C474" s="9" t="s">
        <v>227</v>
      </c>
      <c r="D474" s="10">
        <f t="shared" si="71"/>
        <v>28599.63</v>
      </c>
      <c r="E474" s="10">
        <f t="shared" si="71"/>
        <v>0</v>
      </c>
      <c r="F474" s="10">
        <f>SUMIF(B12:B401,"53086",F12:F401)</f>
        <v>27995.29</v>
      </c>
      <c r="G474" s="10">
        <f>SUMIF(B12:B401,"53086",G12:G401)</f>
        <v>-1.3642420526593924E-12</v>
      </c>
      <c r="H474" s="10">
        <f>SUMIF(B12:B401,"53086",H12:H401)</f>
        <v>28599.63</v>
      </c>
      <c r="I474" s="10">
        <f>SUMIF(B12:B401,"53086",I12:I401)</f>
        <v>28200</v>
      </c>
      <c r="J474" s="10">
        <f>SUMIF(B12:B401,"53086",J12:J401)</f>
        <v>28200</v>
      </c>
    </row>
    <row r="475" spans="1:10" ht="25.5">
      <c r="A475" s="70"/>
      <c r="B475" s="9">
        <v>63</v>
      </c>
      <c r="C475" s="9" t="s">
        <v>242</v>
      </c>
      <c r="D475" s="10">
        <f t="shared" si="71"/>
        <v>28599.63</v>
      </c>
      <c r="E475" s="10">
        <f t="shared" si="71"/>
        <v>0</v>
      </c>
      <c r="F475" s="10">
        <f>SUMIF(B13:B402,"53086",F13:F402)</f>
        <v>27995.29</v>
      </c>
      <c r="G475" s="10">
        <f>SUMIF(B13:B402,"53086",G13:G402)</f>
        <v>-1.3642420526593924E-12</v>
      </c>
      <c r="H475" s="10">
        <f>SUMIF(B13:B402,"53086",H13:H402)</f>
        <v>28599.63</v>
      </c>
      <c r="I475" s="10">
        <f>SUMIF(B13:B402,"53086",I13:I402)</f>
        <v>28200</v>
      </c>
      <c r="J475" s="10">
        <f>SUMIF(B13:B402,"53086",J13:J402)</f>
        <v>28200</v>
      </c>
    </row>
    <row r="476" spans="1:10" ht="25.5">
      <c r="A476" s="17"/>
      <c r="B476" s="9">
        <v>634</v>
      </c>
      <c r="C476" s="9" t="s">
        <v>256</v>
      </c>
      <c r="D476" s="10">
        <f>SUMIF(B14:B402,"53086",D14:D402)</f>
        <v>28599.63</v>
      </c>
      <c r="E476" s="10">
        <f>SUMIF(C14:C402,"53086",E14:E402)</f>
        <v>0</v>
      </c>
      <c r="F476" s="10">
        <f>SUMIF(B14:B402,"53086",F14:F402)</f>
        <v>27995.29</v>
      </c>
      <c r="G476" s="10">
        <f>SUMIF(B14:B402,"53086",G14:G402)</f>
        <v>-1.3642420526593924E-12</v>
      </c>
      <c r="H476" s="10">
        <f>SUMIF(B14:B402,"53086",H14:H402)</f>
        <v>28599.63</v>
      </c>
      <c r="I476" s="10"/>
      <c r="J476" s="10"/>
    </row>
    <row r="477" spans="1:10" ht="25.5">
      <c r="A477" s="17"/>
      <c r="B477" s="9">
        <v>6341</v>
      </c>
      <c r="C477" s="9" t="s">
        <v>257</v>
      </c>
      <c r="D477" s="10">
        <f>SUMIF(B15:B404,"53086",D15:D404)</f>
        <v>28599.63</v>
      </c>
      <c r="E477" s="10">
        <f>SUMIF(C15:C404,"53086",E15:E404)</f>
        <v>0</v>
      </c>
      <c r="F477" s="10">
        <f>SUMIF(B15:B404,"53086",F15:F404)</f>
        <v>27995.29</v>
      </c>
      <c r="G477" s="10">
        <f>SUMIF(B15:B404,"53086",G15:G404)</f>
        <v>-1.3642420526593924E-12</v>
      </c>
      <c r="H477" s="10">
        <f>SUMIF(B15:B404,"53086",H15:H404)</f>
        <v>28599.63</v>
      </c>
      <c r="I477" s="10"/>
      <c r="J477" s="10"/>
    </row>
    <row r="478" spans="1:10" ht="12.75">
      <c r="A478" s="17"/>
      <c r="B478" s="44">
        <v>63000</v>
      </c>
      <c r="C478" s="3" t="s">
        <v>259</v>
      </c>
      <c r="D478" s="4">
        <f aca="true" t="shared" si="72" ref="D478:E480">SUMIF(B11:B400,"63000",D11:D400)</f>
        <v>962.5</v>
      </c>
      <c r="E478" s="4">
        <f t="shared" si="72"/>
        <v>0</v>
      </c>
      <c r="F478" s="4">
        <f>SUMIF(B11:B400,"63000",F11:F400)</f>
        <v>374</v>
      </c>
      <c r="G478" s="4">
        <f>SUMIF(B11:B400,"63000",G11:G400)</f>
        <v>-588.5</v>
      </c>
      <c r="H478" s="4">
        <f>SUMIF(B11:B400,"63000",H11:H400)</f>
        <v>374</v>
      </c>
      <c r="I478" s="4">
        <f>SUMIF(B11:B400,"63000",I11:I400)</f>
        <v>962.5</v>
      </c>
      <c r="J478" s="4">
        <f>SUMIF(B11:B400,"63000",J11:J400)</f>
        <v>962.5</v>
      </c>
    </row>
    <row r="479" spans="1:10" ht="12.75">
      <c r="A479" s="17"/>
      <c r="B479" s="9">
        <v>6</v>
      </c>
      <c r="C479" s="9" t="s">
        <v>227</v>
      </c>
      <c r="D479" s="10">
        <f t="shared" si="72"/>
        <v>962.5</v>
      </c>
      <c r="E479" s="10">
        <f t="shared" si="72"/>
        <v>0</v>
      </c>
      <c r="F479" s="10">
        <f>SUMIF(B12:B401,"63000",F12:F401)</f>
        <v>374</v>
      </c>
      <c r="G479" s="10">
        <f>SUMIF(B12:B401,"63000",G12:G401)</f>
        <v>-588.5</v>
      </c>
      <c r="H479" s="10">
        <f>SUMIF(B12:B401,"63000",H12:H401)</f>
        <v>374</v>
      </c>
      <c r="I479" s="10">
        <f>SUMIF(B12:B401,"63000",I12:I401)</f>
        <v>962.5</v>
      </c>
      <c r="J479" s="10">
        <f>SUMIF(B12:B401,"63000",J12:J401)</f>
        <v>962.5</v>
      </c>
    </row>
    <row r="480" spans="1:10" ht="25.5">
      <c r="A480" s="70"/>
      <c r="B480" s="9">
        <v>63</v>
      </c>
      <c r="C480" s="9" t="s">
        <v>242</v>
      </c>
      <c r="D480" s="10">
        <f t="shared" si="72"/>
        <v>962.5</v>
      </c>
      <c r="E480" s="10">
        <f t="shared" si="72"/>
        <v>0</v>
      </c>
      <c r="F480" s="10">
        <f>SUMIF(B13:B402,"63000",F13:F402)</f>
        <v>374</v>
      </c>
      <c r="G480" s="10">
        <f>SUMIF(B13:B402,"63000",G13:G402)</f>
        <v>-588.5</v>
      </c>
      <c r="H480" s="10">
        <f>SUMIF(B13:B402,"63000",H13:H402)</f>
        <v>374</v>
      </c>
      <c r="I480" s="10">
        <f>SUMIF(B13:B402,"63000",I13:I402)</f>
        <v>962.5</v>
      </c>
      <c r="J480" s="10">
        <f>SUMIF(B13:B402,"63000",J13:J402)</f>
        <v>962.5</v>
      </c>
    </row>
    <row r="481" spans="1:10" ht="25.5">
      <c r="A481" s="17"/>
      <c r="B481" s="9">
        <v>636</v>
      </c>
      <c r="C481" s="9" t="s">
        <v>258</v>
      </c>
      <c r="D481" s="10">
        <f>SUMIF(B14:B402,"63000",D14:D402)</f>
        <v>962.5</v>
      </c>
      <c r="E481" s="10">
        <f>SUMIF(C14:C402,"63000",E14:E402)</f>
        <v>0</v>
      </c>
      <c r="F481" s="10">
        <f>SUMIF(B14:B402,"63000",F14:F402)</f>
        <v>374</v>
      </c>
      <c r="G481" s="10">
        <f>SUMIF(B14:B402,"63000",G14:G402)</f>
        <v>-588.5</v>
      </c>
      <c r="H481" s="10">
        <f>SUMIF(B14:B402,"63000",H14:H402)</f>
        <v>374</v>
      </c>
      <c r="I481" s="10"/>
      <c r="J481" s="10"/>
    </row>
    <row r="482" spans="1:10" ht="25.5">
      <c r="A482" s="17"/>
      <c r="B482" s="9">
        <v>6361</v>
      </c>
      <c r="C482" s="9" t="s">
        <v>248</v>
      </c>
      <c r="D482" s="10">
        <f>SUMIF(B15:B404,"63000",D15:D404)</f>
        <v>962.5</v>
      </c>
      <c r="E482" s="10">
        <f>SUMIF(C15:C404,"63000",E15:E404)</f>
        <v>0</v>
      </c>
      <c r="F482" s="10">
        <f>SUMIF(B15:B404,"63000",F15:F404)</f>
        <v>374</v>
      </c>
      <c r="G482" s="10">
        <f>SUMIF(B15:B404,"63000",G15:G404)</f>
        <v>-588.5</v>
      </c>
      <c r="H482" s="10">
        <f>SUMIF(B15:B404,"63000",H15:H404)</f>
        <v>374</v>
      </c>
      <c r="I482" s="10"/>
      <c r="J482" s="10"/>
    </row>
    <row r="483" spans="1:10" ht="12.75">
      <c r="A483" s="17"/>
      <c r="B483" s="44">
        <v>62300</v>
      </c>
      <c r="C483" s="3" t="s">
        <v>260</v>
      </c>
      <c r="D483" s="4">
        <f aca="true" t="shared" si="73" ref="D483:E485">SUMIF(B11:B400,"62300",D11:D400)</f>
        <v>18000</v>
      </c>
      <c r="E483" s="4">
        <f t="shared" si="73"/>
        <v>0</v>
      </c>
      <c r="F483" s="4">
        <f>SUMIF(B11:B400,"62300",F11:F400)</f>
        <v>15000</v>
      </c>
      <c r="G483" s="4">
        <f>SUMIF(B11:B400,"62300",G11:G400)</f>
        <v>1000</v>
      </c>
      <c r="H483" s="4">
        <f>SUMIF(B11:B400,"62300",H11:H400)</f>
        <v>19000</v>
      </c>
      <c r="I483" s="4">
        <f>SUMIF(B11:B400,"62300",I11:I400)</f>
        <v>3000</v>
      </c>
      <c r="J483" s="4">
        <f>SUMIF(B11:B400,"62300",J11:J400)</f>
        <v>3000</v>
      </c>
    </row>
    <row r="484" spans="1:10" ht="12.75">
      <c r="A484" s="17"/>
      <c r="B484" s="9">
        <v>6</v>
      </c>
      <c r="C484" s="9" t="s">
        <v>227</v>
      </c>
      <c r="D484" s="10">
        <f t="shared" si="73"/>
        <v>18000</v>
      </c>
      <c r="E484" s="10">
        <f t="shared" si="73"/>
        <v>0</v>
      </c>
      <c r="F484" s="10">
        <f>SUMIF(B12:B401,"62300",F12:F401)</f>
        <v>15000</v>
      </c>
      <c r="G484" s="10">
        <f>SUMIF(B12:B401,"62300",G12:G401)</f>
        <v>1000</v>
      </c>
      <c r="H484" s="10">
        <f>SUMIF(B12:B401,"62300",H12:H401)</f>
        <v>19000</v>
      </c>
      <c r="I484" s="10">
        <f>SUMIF(B12:B401,"62300",I12:I401)</f>
        <v>3000</v>
      </c>
      <c r="J484" s="10">
        <f>SUMIF(B12:B401,"62300",J12:J401)</f>
        <v>3000</v>
      </c>
    </row>
    <row r="485" spans="1:10" ht="38.25">
      <c r="A485" s="17"/>
      <c r="B485" s="9">
        <v>66</v>
      </c>
      <c r="C485" s="9" t="s">
        <v>235</v>
      </c>
      <c r="D485" s="10">
        <f t="shared" si="73"/>
        <v>18000</v>
      </c>
      <c r="E485" s="10">
        <f t="shared" si="73"/>
        <v>0</v>
      </c>
      <c r="F485" s="10">
        <f>SUMIF(B13:B402,"62300",F13:F402)</f>
        <v>15000</v>
      </c>
      <c r="G485" s="10">
        <f>SUMIF(B13:B402,"62300",G13:G402)</f>
        <v>1000</v>
      </c>
      <c r="H485" s="10">
        <f>SUMIF(B13:B402,"62300",H13:H402)</f>
        <v>19000</v>
      </c>
      <c r="I485" s="10">
        <f>SUMIF(B13:B402,"62300",I13:I402)</f>
        <v>3000</v>
      </c>
      <c r="J485" s="10">
        <f>SUMIF(B13:B402,"62300",J13:J402)</f>
        <v>3000</v>
      </c>
    </row>
    <row r="486" spans="1:10" ht="25.5">
      <c r="A486" s="70"/>
      <c r="B486" s="9">
        <v>663</v>
      </c>
      <c r="C486" s="9" t="s">
        <v>261</v>
      </c>
      <c r="D486" s="10">
        <f>SUMIF(B14:B402,"62300",D14:D402)</f>
        <v>18000</v>
      </c>
      <c r="E486" s="10">
        <f>SUMIF(C14:C402,"62300",E14:E402)</f>
        <v>0</v>
      </c>
      <c r="F486" s="10">
        <f>SUMIF(B14:B402,"62300",F14:F402)</f>
        <v>15000</v>
      </c>
      <c r="G486" s="10">
        <f>SUMIF(B14:B402,"62300",G14:G402)</f>
        <v>1000</v>
      </c>
      <c r="H486" s="10">
        <f>SUMIF(B14:B402,"62300",H14:H402)</f>
        <v>19000</v>
      </c>
      <c r="I486" s="10"/>
      <c r="J486" s="10"/>
    </row>
    <row r="487" spans="1:10" ht="12.75">
      <c r="A487" s="17"/>
      <c r="B487" s="9">
        <v>6631</v>
      </c>
      <c r="C487" s="9" t="s">
        <v>262</v>
      </c>
      <c r="D487" s="10">
        <v>1000</v>
      </c>
      <c r="E487" s="10"/>
      <c r="F487" s="10">
        <v>0</v>
      </c>
      <c r="G487" s="10">
        <v>1000</v>
      </c>
      <c r="H487" s="10">
        <v>2000</v>
      </c>
      <c r="I487" s="10"/>
      <c r="J487" s="10"/>
    </row>
    <row r="488" spans="1:10" ht="12.75">
      <c r="A488" s="17"/>
      <c r="B488" s="9">
        <v>6632</v>
      </c>
      <c r="C488" s="9" t="s">
        <v>263</v>
      </c>
      <c r="D488" s="10">
        <v>17000</v>
      </c>
      <c r="E488" s="10"/>
      <c r="F488" s="10">
        <v>15000</v>
      </c>
      <c r="G488" s="10">
        <v>0</v>
      </c>
      <c r="H488" s="10">
        <v>17000</v>
      </c>
      <c r="I488" s="10"/>
      <c r="J488" s="10"/>
    </row>
    <row r="489" spans="1:10" ht="25.5">
      <c r="A489" s="17"/>
      <c r="B489" s="44">
        <v>72300</v>
      </c>
      <c r="C489" s="3" t="s">
        <v>264</v>
      </c>
      <c r="D489" s="4">
        <f aca="true" t="shared" si="74" ref="D489:E491">SUMIF(B11:B400,"72300",D11:D400)</f>
        <v>500</v>
      </c>
      <c r="E489" s="4">
        <f t="shared" si="74"/>
        <v>0</v>
      </c>
      <c r="F489" s="4">
        <f>SUMIF(B11:B400,"72300",F11:F400)</f>
        <v>0</v>
      </c>
      <c r="G489" s="4">
        <f>SUMIF(B11:B400,"72300",G11:G400)</f>
        <v>0</v>
      </c>
      <c r="H489" s="4">
        <f>SUMIF(B11:B400,"72300",H11:H400)</f>
        <v>500</v>
      </c>
      <c r="I489" s="4">
        <f>SUMIF(B11:B400,"72300",I11:I400)</f>
        <v>500</v>
      </c>
      <c r="J489" s="4">
        <f>SUMIF(B11:B400,"72300",J11:J400)</f>
        <v>500</v>
      </c>
    </row>
    <row r="490" spans="1:10" ht="12.75">
      <c r="A490" s="17"/>
      <c r="B490" s="9">
        <v>6</v>
      </c>
      <c r="C490" s="9" t="s">
        <v>227</v>
      </c>
      <c r="D490" s="10">
        <f t="shared" si="74"/>
        <v>500</v>
      </c>
      <c r="E490" s="10">
        <f t="shared" si="74"/>
        <v>0</v>
      </c>
      <c r="F490" s="10">
        <f>SUMIF(B12:B401,"72300",F12:F401)</f>
        <v>0</v>
      </c>
      <c r="G490" s="10">
        <f>SUMIF(B12:B401,"72300",G12:G401)</f>
        <v>0</v>
      </c>
      <c r="H490" s="10">
        <f>SUMIF(B12:B401,"72300",H12:H401)</f>
        <v>500</v>
      </c>
      <c r="I490" s="10">
        <f>SUMIF(B12:B401,"72300",I12:I401)</f>
        <v>500</v>
      </c>
      <c r="J490" s="10">
        <f>SUMIF(B12:B401,"72300",J12:J401)</f>
        <v>500</v>
      </c>
    </row>
    <row r="491" spans="1:10" ht="38.25">
      <c r="A491" s="70"/>
      <c r="B491" s="9">
        <v>65</v>
      </c>
      <c r="C491" s="9" t="s">
        <v>239</v>
      </c>
      <c r="D491" s="10">
        <f t="shared" si="74"/>
        <v>500</v>
      </c>
      <c r="E491" s="10">
        <f t="shared" si="74"/>
        <v>0</v>
      </c>
      <c r="F491" s="10">
        <f>SUMIF(B13:B402,"72300",F13:F402)</f>
        <v>0</v>
      </c>
      <c r="G491" s="10">
        <f>SUMIF(B13:B402,"72300",G13:G402)</f>
        <v>0</v>
      </c>
      <c r="H491" s="10">
        <f>SUMIF(B13:B402,"72300",H13:H402)</f>
        <v>500</v>
      </c>
      <c r="I491" s="10">
        <f>SUMIF(B13:B402,"72300",I13:I402)</f>
        <v>500</v>
      </c>
      <c r="J491" s="10">
        <f>SUMIF(B13:B402,"72300",J13:J402)</f>
        <v>500</v>
      </c>
    </row>
    <row r="492" spans="1:10" ht="12.75">
      <c r="A492" s="17"/>
      <c r="B492" s="9">
        <v>652</v>
      </c>
      <c r="C492" s="9" t="s">
        <v>243</v>
      </c>
      <c r="D492" s="10">
        <f>SUMIF(B14:B402,"72300",D14:D402)</f>
        <v>500</v>
      </c>
      <c r="E492" s="10">
        <f>SUMIF(C14:C402,"72300",E14:E402)</f>
        <v>0</v>
      </c>
      <c r="F492" s="10">
        <f>SUMIF(B14:B402,"72300",F14:F402)</f>
        <v>0</v>
      </c>
      <c r="G492" s="10">
        <f>SUMIF(B14:B402,"72300",G14:G402)</f>
        <v>0</v>
      </c>
      <c r="H492" s="10">
        <f>SUMIF(B14:B402,"72300",H14:H402)</f>
        <v>500</v>
      </c>
      <c r="I492" s="10"/>
      <c r="J492" s="10"/>
    </row>
    <row r="493" spans="1:10" ht="25.5">
      <c r="A493" s="17"/>
      <c r="B493" s="9">
        <v>6526</v>
      </c>
      <c r="C493" s="9" t="s">
        <v>240</v>
      </c>
      <c r="D493" s="10">
        <f>SUMIF(B15:B404,"72300",D15:D404)</f>
        <v>500</v>
      </c>
      <c r="E493" s="10">
        <f>SUMIF(C15:C404,"72300",E15:E404)</f>
        <v>0</v>
      </c>
      <c r="F493" s="10">
        <f>SUMIF(B15:B404,"72300",F15:F404)</f>
        <v>0</v>
      </c>
      <c r="G493" s="10">
        <f>SUMIF(B15:B404,"72300",G15:G404)</f>
        <v>0</v>
      </c>
      <c r="H493" s="10">
        <f>SUMIF(B15:B404,"72300",H15:H404)</f>
        <v>500</v>
      </c>
      <c r="I493" s="10"/>
      <c r="J493" s="10"/>
    </row>
    <row r="494" spans="1:10" ht="12.75">
      <c r="A494" s="17"/>
      <c r="B494" s="44">
        <v>51008</v>
      </c>
      <c r="C494" s="3" t="s">
        <v>169</v>
      </c>
      <c r="D494" s="4">
        <f aca="true" t="shared" si="75" ref="D494:E496">SUMIF(B11:B400,"51008",D11:D400)</f>
        <v>59117.78</v>
      </c>
      <c r="E494" s="4">
        <f t="shared" si="75"/>
        <v>0</v>
      </c>
      <c r="F494" s="4">
        <f>SUMIF(B11:B400,"51008",F11:F400)</f>
        <v>0</v>
      </c>
      <c r="G494" s="4">
        <f>SUMIF(B11:B400,"51008",G11:G400)</f>
        <v>28357.770000000004</v>
      </c>
      <c r="H494" s="4">
        <f>SUMIF(B11:B400,"51008",H11:H400)</f>
        <v>87475.55</v>
      </c>
      <c r="I494" s="4">
        <f>SUMIF(B11:B400,"51008",I11:I400)</f>
        <v>5875</v>
      </c>
      <c r="J494" s="4">
        <f>SUMIF(B11:B400,"51008",J11:J400)</f>
        <v>0</v>
      </c>
    </row>
    <row r="495" spans="1:10" ht="30" customHeight="1">
      <c r="A495" s="17"/>
      <c r="B495" s="9">
        <v>6</v>
      </c>
      <c r="C495" s="9" t="s">
        <v>227</v>
      </c>
      <c r="D495" s="10">
        <f t="shared" si="75"/>
        <v>59117.78</v>
      </c>
      <c r="E495" s="10">
        <f t="shared" si="75"/>
        <v>0</v>
      </c>
      <c r="F495" s="10">
        <f>SUMIF(B12:B401,"51008",F12:F401)</f>
        <v>0</v>
      </c>
      <c r="G495" s="10">
        <f>SUMIF(B12:B401,"51008",G12:G401)</f>
        <v>28357.770000000004</v>
      </c>
      <c r="H495" s="10">
        <f>SUMIF(B12:B401,"51008",H12:H401)</f>
        <v>87475.55</v>
      </c>
      <c r="I495" s="10">
        <f>SUMIF(B12:B401,"51008",I12:I401)</f>
        <v>5875</v>
      </c>
      <c r="J495" s="10">
        <f>SUMIF(B12:B401,"51008",J12:J401)</f>
        <v>0</v>
      </c>
    </row>
    <row r="496" spans="1:10" ht="25.5">
      <c r="A496" s="17"/>
      <c r="B496" s="9">
        <v>63</v>
      </c>
      <c r="C496" s="9" t="s">
        <v>242</v>
      </c>
      <c r="D496" s="10">
        <f t="shared" si="75"/>
        <v>59117.78</v>
      </c>
      <c r="E496" s="10">
        <f t="shared" si="75"/>
        <v>0</v>
      </c>
      <c r="F496" s="10">
        <f>SUMIF(B13:B402,"51008",F13:F402)</f>
        <v>0</v>
      </c>
      <c r="G496" s="10">
        <f>SUMIF(B13:B402,"51008",G13:G402)</f>
        <v>28357.770000000004</v>
      </c>
      <c r="H496" s="10">
        <f>SUMIF(B13:B402,"51008",H13:H402)</f>
        <v>87475.55</v>
      </c>
      <c r="I496" s="10">
        <f>SUMIF(B13:B402,"51008",I13:I402)</f>
        <v>5875</v>
      </c>
      <c r="J496" s="10">
        <f>SUMIF(B13:B402,"51008",J13:J402)</f>
        <v>0</v>
      </c>
    </row>
    <row r="497" spans="1:10" ht="25.5">
      <c r="A497" s="70"/>
      <c r="B497" s="9">
        <v>638</v>
      </c>
      <c r="C497" s="9" t="s">
        <v>253</v>
      </c>
      <c r="D497" s="10">
        <f>SUMIF(B14:B402,"51008",D14:D402)</f>
        <v>59117.78</v>
      </c>
      <c r="E497" s="10">
        <f>SUMIF(C14:C402,"51008",E14:E402)</f>
        <v>0</v>
      </c>
      <c r="F497" s="10">
        <f>SUMIF(B14:B402,"51008",F14:F402)</f>
        <v>0</v>
      </c>
      <c r="G497" s="10">
        <f>SUMIF(B14:B402,"51008",G14:G402)</f>
        <v>28357.770000000004</v>
      </c>
      <c r="H497" s="10">
        <f>SUMIF(B14:B402,"51008",H14:H402)</f>
        <v>87475.55</v>
      </c>
      <c r="I497" s="10"/>
      <c r="J497" s="10"/>
    </row>
    <row r="498" spans="1:10" ht="25.5">
      <c r="A498" s="17"/>
      <c r="B498" s="9">
        <v>6381</v>
      </c>
      <c r="C498" s="9" t="s">
        <v>266</v>
      </c>
      <c r="D498" s="10">
        <v>59117.78</v>
      </c>
      <c r="E498" s="10"/>
      <c r="F498" s="10">
        <v>0</v>
      </c>
      <c r="G498" s="10">
        <v>-53242.78</v>
      </c>
      <c r="H498" s="10">
        <v>5875</v>
      </c>
      <c r="I498" s="10"/>
      <c r="J498" s="10"/>
    </row>
    <row r="499" spans="1:10" ht="25.5">
      <c r="A499" s="17"/>
      <c r="B499" s="9">
        <v>6382</v>
      </c>
      <c r="C499" s="9" t="s">
        <v>265</v>
      </c>
      <c r="D499" s="10">
        <v>0</v>
      </c>
      <c r="E499" s="10">
        <f>SUMIF(C53:C443,"55222",E53:E443)</f>
        <v>0</v>
      </c>
      <c r="F499" s="10">
        <v>0</v>
      </c>
      <c r="G499" s="10">
        <v>81600.55</v>
      </c>
      <c r="H499" s="10">
        <v>81600.55</v>
      </c>
      <c r="I499" s="10"/>
      <c r="J499" s="10"/>
    </row>
    <row r="500" spans="1:10" ht="12.75">
      <c r="A500" s="17"/>
      <c r="B500" s="44">
        <v>51100</v>
      </c>
      <c r="C500" s="3" t="s">
        <v>197</v>
      </c>
      <c r="D500" s="4">
        <f aca="true" t="shared" si="76" ref="D500:E502">SUMIF(B11:B400,"51100",D11:D400)</f>
        <v>30695.83</v>
      </c>
      <c r="E500" s="4">
        <f t="shared" si="76"/>
        <v>0</v>
      </c>
      <c r="F500" s="4">
        <f>SUMIF(B11:B400,"51100",F11:F400)</f>
        <v>30495.83</v>
      </c>
      <c r="G500" s="4">
        <f>SUMIF(B11:B400,"51100",G11:G400)</f>
        <v>4177</v>
      </c>
      <c r="H500" s="4">
        <f>SUMIF(B11:B400,"51100",H11:H400)</f>
        <v>34872.83</v>
      </c>
      <c r="I500" s="4">
        <f>SUMIF(B11:B400,"51100",I11:I400)</f>
        <v>0</v>
      </c>
      <c r="J500" s="4">
        <f>SUMIF(D11:D400,"51100",J11:J400)</f>
        <v>0</v>
      </c>
    </row>
    <row r="501" spans="1:10" ht="12.75">
      <c r="A501" s="17"/>
      <c r="B501" s="9">
        <v>6</v>
      </c>
      <c r="C501" s="9" t="s">
        <v>227</v>
      </c>
      <c r="D501" s="10">
        <f t="shared" si="76"/>
        <v>30695.83</v>
      </c>
      <c r="E501" s="10">
        <f t="shared" si="76"/>
        <v>0</v>
      </c>
      <c r="F501" s="10">
        <f>SUMIF(B12:B401,"51100",F12:F401)</f>
        <v>30495.83</v>
      </c>
      <c r="G501" s="10">
        <f>SUMIF(B12:B401,"51100",G12:G401)</f>
        <v>4177</v>
      </c>
      <c r="H501" s="10">
        <f>SUMIF(B12:B401,"51100",H12:H401)</f>
        <v>34872.83</v>
      </c>
      <c r="I501" s="10">
        <f>SUMIF(C12:C401,"51100",I12:I401)</f>
        <v>0</v>
      </c>
      <c r="J501" s="10">
        <f>SUMIF(D12:D401,"51100",J12:J401)</f>
        <v>0</v>
      </c>
    </row>
    <row r="502" spans="1:10" ht="25.5">
      <c r="A502" s="75"/>
      <c r="B502" s="9">
        <v>63</v>
      </c>
      <c r="C502" s="9" t="s">
        <v>242</v>
      </c>
      <c r="D502" s="10">
        <f t="shared" si="76"/>
        <v>30695.83</v>
      </c>
      <c r="E502" s="10">
        <f t="shared" si="76"/>
        <v>0</v>
      </c>
      <c r="F502" s="10">
        <f>SUMIF(B13:B402,"51100",F13:F402)</f>
        <v>30495.83</v>
      </c>
      <c r="G502" s="10">
        <f>SUMIF(B13:B402,"51100",G13:G402)</f>
        <v>4177</v>
      </c>
      <c r="H502" s="10">
        <f>SUMIF(B13:B402,"51100",H13:H402)</f>
        <v>34872.83</v>
      </c>
      <c r="I502" s="10">
        <f>SUMIF(C13:C402,"51100",I13:I402)</f>
        <v>0</v>
      </c>
      <c r="J502" s="10">
        <f>SUMIF(D13:D402,"51100",J13:J402)</f>
        <v>0</v>
      </c>
    </row>
    <row r="503" spans="1:10" ht="25.5">
      <c r="A503" s="70"/>
      <c r="B503" s="9">
        <v>638</v>
      </c>
      <c r="C503" s="9" t="s">
        <v>253</v>
      </c>
      <c r="D503" s="10">
        <f>SUMIF(B14:B402,"51100",D14:D402)</f>
        <v>30695.83</v>
      </c>
      <c r="E503" s="10">
        <f>SUMIF(C14:C402,"51100",E14:E402)</f>
        <v>0</v>
      </c>
      <c r="F503" s="10">
        <f>SUMIF(B14:B402,"51100",F14:F402)</f>
        <v>30495.83</v>
      </c>
      <c r="G503" s="10">
        <f>SUMIF(B14:B402,"51100",G14:G402)</f>
        <v>4177</v>
      </c>
      <c r="H503" s="10">
        <f>SUMIF(B14:B402,"51100",H14:H402)</f>
        <v>34872.83</v>
      </c>
      <c r="I503" s="10"/>
      <c r="J503" s="10"/>
    </row>
    <row r="504" spans="1:10" ht="25.5">
      <c r="A504" s="17"/>
      <c r="B504" s="9">
        <v>6381</v>
      </c>
      <c r="C504" s="9" t="s">
        <v>266</v>
      </c>
      <c r="D504" s="10">
        <f>SUMIF(B15:B404,"51100",D15:D404)</f>
        <v>30695.83</v>
      </c>
      <c r="E504" s="10">
        <f>SUMIF(C15:C404,"51100",E15:E404)</f>
        <v>0</v>
      </c>
      <c r="F504" s="10">
        <f>SUMIF(B15:B404,"51100",F15:F404)</f>
        <v>30495.83</v>
      </c>
      <c r="G504" s="10">
        <f>SUMIF(B15:B404,"51100",G15:G404)</f>
        <v>4177</v>
      </c>
      <c r="H504" s="10">
        <f>SUMIF(B15:B404,"51100",H15:H404)</f>
        <v>34872.83</v>
      </c>
      <c r="I504" s="10"/>
      <c r="J504" s="10"/>
    </row>
    <row r="505" spans="1:10" ht="25.5">
      <c r="A505" s="17"/>
      <c r="B505" s="60"/>
      <c r="C505" s="59" t="s">
        <v>267</v>
      </c>
      <c r="D505" s="31">
        <v>1000</v>
      </c>
      <c r="E505" s="31"/>
      <c r="F505" s="31">
        <v>0</v>
      </c>
      <c r="G505" s="31">
        <v>0</v>
      </c>
      <c r="H505" s="31">
        <v>0</v>
      </c>
      <c r="I505" s="31">
        <v>0</v>
      </c>
      <c r="J505" s="31">
        <v>0</v>
      </c>
    </row>
    <row r="506" spans="1:10" ht="25.5">
      <c r="A506" s="17"/>
      <c r="B506" s="44">
        <v>32300</v>
      </c>
      <c r="C506" s="3" t="s">
        <v>234</v>
      </c>
      <c r="D506" s="4">
        <v>1000</v>
      </c>
      <c r="E506" s="4">
        <f>SUMIF(C17:C407,"51100",E17:E407)</f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</row>
    <row r="507" spans="1:10" ht="12.75">
      <c r="A507" s="17"/>
      <c r="B507" s="9">
        <v>9</v>
      </c>
      <c r="C507" s="9" t="s">
        <v>268</v>
      </c>
      <c r="D507" s="10">
        <v>1000</v>
      </c>
      <c r="E507" s="10"/>
      <c r="F507" s="10">
        <v>0</v>
      </c>
      <c r="G507" s="10">
        <v>-1000</v>
      </c>
      <c r="H507" s="10">
        <v>0</v>
      </c>
      <c r="I507" s="10">
        <v>0</v>
      </c>
      <c r="J507" s="10">
        <v>0</v>
      </c>
    </row>
    <row r="508" spans="2:10" ht="12.75">
      <c r="B508" s="9">
        <v>92</v>
      </c>
      <c r="C508" s="9" t="s">
        <v>269</v>
      </c>
      <c r="D508" s="10">
        <v>1000</v>
      </c>
      <c r="E508" s="10"/>
      <c r="F508" s="10">
        <v>0</v>
      </c>
      <c r="G508" s="10">
        <v>-1000</v>
      </c>
      <c r="H508" s="10">
        <v>0</v>
      </c>
      <c r="I508" s="10">
        <v>0</v>
      </c>
      <c r="J508" s="10">
        <v>0</v>
      </c>
    </row>
    <row r="509" spans="2:10" ht="12.75">
      <c r="B509" s="9">
        <v>922</v>
      </c>
      <c r="C509" s="9" t="s">
        <v>270</v>
      </c>
      <c r="D509" s="10">
        <v>1000</v>
      </c>
      <c r="E509" s="10"/>
      <c r="F509" s="10">
        <v>0</v>
      </c>
      <c r="G509" s="10">
        <v>-1000</v>
      </c>
      <c r="H509" s="10">
        <v>0</v>
      </c>
      <c r="I509" s="10"/>
      <c r="J509" s="10"/>
    </row>
    <row r="510" spans="2:8" ht="12.75">
      <c r="B510" s="9"/>
      <c r="C510" s="9"/>
      <c r="D510" s="10"/>
      <c r="E510" s="10"/>
      <c r="F510" s="10"/>
      <c r="G510" s="10"/>
      <c r="H510" s="10"/>
    </row>
  </sheetData>
  <sheetProtection/>
  <mergeCells count="4">
    <mergeCell ref="B3:J3"/>
    <mergeCell ref="B1:J1"/>
    <mergeCell ref="B6:J6"/>
    <mergeCell ref="B404:J404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landscape" paperSize="9" scale="90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6">
      <selection activeCell="D36" sqref="D36"/>
    </sheetView>
  </sheetViews>
  <sheetFormatPr defaultColWidth="9.140625" defaultRowHeight="12.75"/>
  <cols>
    <col min="1" max="1" width="18.140625" style="0" bestFit="1" customWidth="1"/>
    <col min="4" max="4" width="8.140625" style="0" customWidth="1"/>
    <col min="5" max="5" width="3.00390625" style="0" customWidth="1"/>
    <col min="6" max="6" width="12.7109375" style="0" customWidth="1"/>
    <col min="7" max="7" width="13.8515625" style="0" customWidth="1"/>
    <col min="8" max="8" width="13.28125" style="0" customWidth="1"/>
    <col min="9" max="10" width="14.140625" style="0" customWidth="1"/>
    <col min="11" max="11" width="13.28125" style="0" customWidth="1"/>
  </cols>
  <sheetData>
    <row r="1" spans="1:2" ht="12.75">
      <c r="A1" s="62" t="s">
        <v>359</v>
      </c>
      <c r="B1" s="170"/>
    </row>
    <row r="2" spans="1:2" ht="12.75">
      <c r="A2" s="62" t="s">
        <v>360</v>
      </c>
      <c r="B2" s="170"/>
    </row>
    <row r="3" spans="1:2" ht="12.75">
      <c r="A3" s="62" t="s">
        <v>293</v>
      </c>
      <c r="B3" s="170"/>
    </row>
    <row r="5" spans="1:11" ht="15.75" customHeight="1">
      <c r="A5" s="246" t="s">
        <v>277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</row>
    <row r="6" spans="1:9" ht="9.75" customHeight="1">
      <c r="A6" s="79"/>
      <c r="B6" s="79"/>
      <c r="C6" s="79"/>
      <c r="D6" s="79"/>
      <c r="E6" s="79"/>
      <c r="F6" s="79"/>
      <c r="G6" s="79"/>
      <c r="H6" s="79"/>
      <c r="I6" s="79"/>
    </row>
    <row r="7" spans="1:11" ht="12.75">
      <c r="A7" s="246" t="s">
        <v>278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</row>
    <row r="8" spans="1:9" ht="8.25" customHeight="1">
      <c r="A8" s="79"/>
      <c r="B8" s="79"/>
      <c r="C8" s="79"/>
      <c r="D8" s="79"/>
      <c r="E8" s="79"/>
      <c r="F8" s="79"/>
      <c r="G8" s="79"/>
      <c r="H8" s="79"/>
      <c r="I8" s="80"/>
    </row>
    <row r="9" spans="1:11" ht="12.75" customHeight="1">
      <c r="A9" s="246" t="s">
        <v>279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</row>
    <row r="10" spans="1:9" ht="17.25" customHeight="1">
      <c r="A10" s="81"/>
      <c r="B10" s="82"/>
      <c r="C10" s="82"/>
      <c r="D10" s="82"/>
      <c r="E10" s="83"/>
      <c r="F10" s="84"/>
      <c r="G10" s="84"/>
      <c r="H10" s="84"/>
      <c r="I10" s="84"/>
    </row>
    <row r="11" spans="1:11" s="92" customFormat="1" ht="24">
      <c r="A11" s="219"/>
      <c r="B11" s="220"/>
      <c r="C11" s="220"/>
      <c r="D11" s="220"/>
      <c r="E11" s="221"/>
      <c r="F11" s="222" t="s">
        <v>207</v>
      </c>
      <c r="G11" s="223" t="s">
        <v>208</v>
      </c>
      <c r="H11" s="223" t="s">
        <v>198</v>
      </c>
      <c r="I11" s="223" t="s">
        <v>347</v>
      </c>
      <c r="J11" s="223" t="s">
        <v>358</v>
      </c>
      <c r="K11" s="223" t="s">
        <v>274</v>
      </c>
    </row>
    <row r="12" spans="1:11" s="168" customFormat="1" ht="15">
      <c r="A12" s="247" t="s">
        <v>280</v>
      </c>
      <c r="B12" s="248"/>
      <c r="C12" s="248"/>
      <c r="D12" s="248"/>
      <c r="E12" s="249"/>
      <c r="F12" s="230">
        <v>4097056.14</v>
      </c>
      <c r="G12" s="230">
        <v>1744949.02</v>
      </c>
      <c r="H12" s="230">
        <v>109055.92</v>
      </c>
      <c r="I12" s="230">
        <v>4206112.06</v>
      </c>
      <c r="J12" s="230">
        <v>3966192.09</v>
      </c>
      <c r="K12" s="230">
        <v>3960317.09</v>
      </c>
    </row>
    <row r="13" spans="1:11" s="85" customFormat="1" ht="12.75">
      <c r="A13" s="242" t="s">
        <v>227</v>
      </c>
      <c r="B13" s="243"/>
      <c r="C13" s="243"/>
      <c r="D13" s="243"/>
      <c r="E13" s="244"/>
      <c r="F13" s="171">
        <v>4097056.14</v>
      </c>
      <c r="G13" s="171">
        <v>1744949.02</v>
      </c>
      <c r="H13" s="171">
        <v>109055.92</v>
      </c>
      <c r="I13" s="171">
        <v>4206112.06</v>
      </c>
      <c r="J13" s="171">
        <v>3966192.09</v>
      </c>
      <c r="K13" s="171">
        <v>3960317.09</v>
      </c>
    </row>
    <row r="14" spans="1:11" s="85" customFormat="1" ht="12.75">
      <c r="A14" s="245" t="s">
        <v>281</v>
      </c>
      <c r="B14" s="244"/>
      <c r="C14" s="244"/>
      <c r="D14" s="244"/>
      <c r="E14" s="244"/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</row>
    <row r="15" spans="1:11" s="168" customFormat="1" ht="15">
      <c r="A15" s="231" t="s">
        <v>282</v>
      </c>
      <c r="B15" s="232"/>
      <c r="C15" s="232"/>
      <c r="D15" s="232"/>
      <c r="E15" s="232"/>
      <c r="F15" s="230">
        <v>4097056.14</v>
      </c>
      <c r="G15" s="230">
        <v>1744949.02</v>
      </c>
      <c r="H15" s="230">
        <v>109055.92</v>
      </c>
      <c r="I15" s="230">
        <v>4206112.06</v>
      </c>
      <c r="J15" s="230">
        <v>3966192.09</v>
      </c>
      <c r="K15" s="230">
        <v>3960317.09</v>
      </c>
    </row>
    <row r="16" spans="1:11" s="85" customFormat="1" ht="12.75">
      <c r="A16" s="252" t="s">
        <v>283</v>
      </c>
      <c r="B16" s="243"/>
      <c r="C16" s="243"/>
      <c r="D16" s="243"/>
      <c r="E16" s="243"/>
      <c r="F16" s="171">
        <v>3992862.11</v>
      </c>
      <c r="G16" s="171">
        <v>1717130.27</v>
      </c>
      <c r="H16" s="171">
        <v>74258.15</v>
      </c>
      <c r="I16" s="171">
        <v>4065273.01</v>
      </c>
      <c r="J16" s="171">
        <v>3945192.09</v>
      </c>
      <c r="K16" s="171">
        <v>3939317.09</v>
      </c>
    </row>
    <row r="17" spans="1:11" s="85" customFormat="1" ht="12.75">
      <c r="A17" s="253" t="s">
        <v>148</v>
      </c>
      <c r="B17" s="244"/>
      <c r="C17" s="244"/>
      <c r="D17" s="244"/>
      <c r="E17" s="244"/>
      <c r="F17" s="172">
        <v>104194.03</v>
      </c>
      <c r="G17" s="172">
        <v>27818.75</v>
      </c>
      <c r="H17" s="172">
        <v>34797.77</v>
      </c>
      <c r="I17" s="172">
        <v>140839.05</v>
      </c>
      <c r="J17" s="172">
        <v>21000</v>
      </c>
      <c r="K17" s="172">
        <v>21000</v>
      </c>
    </row>
    <row r="18" spans="1:11" s="168" customFormat="1" ht="15">
      <c r="A18" s="254" t="s">
        <v>284</v>
      </c>
      <c r="B18" s="248"/>
      <c r="C18" s="248"/>
      <c r="D18" s="248"/>
      <c r="E18" s="248"/>
      <c r="F18" s="230">
        <v>0</v>
      </c>
      <c r="G18" s="230">
        <v>0</v>
      </c>
      <c r="H18" s="230">
        <v>0</v>
      </c>
      <c r="I18" s="233">
        <v>0</v>
      </c>
      <c r="J18" s="233">
        <v>0</v>
      </c>
      <c r="K18" s="233">
        <v>0</v>
      </c>
    </row>
    <row r="19" spans="1:9" ht="18">
      <c r="A19" s="79"/>
      <c r="B19" s="86"/>
      <c r="C19" s="86"/>
      <c r="D19" s="86"/>
      <c r="E19" s="86"/>
      <c r="F19" s="86"/>
      <c r="G19" s="86"/>
      <c r="H19" s="87"/>
      <c r="I19" s="87"/>
    </row>
    <row r="20" spans="1:11" ht="12.75" customHeight="1">
      <c r="A20" s="246" t="s">
        <v>285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</row>
    <row r="21" spans="1:9" ht="18">
      <c r="A21" s="79"/>
      <c r="B21" s="86"/>
      <c r="C21" s="86"/>
      <c r="D21" s="86"/>
      <c r="E21" s="86"/>
      <c r="F21" s="86"/>
      <c r="G21" s="86"/>
      <c r="H21" s="87"/>
      <c r="I21" s="87"/>
    </row>
    <row r="22" spans="1:11" s="77" customFormat="1" ht="24">
      <c r="A22" s="224"/>
      <c r="B22" s="225"/>
      <c r="C22" s="225"/>
      <c r="D22" s="225"/>
      <c r="E22" s="226"/>
      <c r="F22" s="222" t="s">
        <v>207</v>
      </c>
      <c r="G22" s="223" t="s">
        <v>208</v>
      </c>
      <c r="H22" s="223" t="s">
        <v>198</v>
      </c>
      <c r="I22" s="223" t="s">
        <v>347</v>
      </c>
      <c r="J22" s="223" t="s">
        <v>358</v>
      </c>
      <c r="K22" s="223" t="s">
        <v>274</v>
      </c>
    </row>
    <row r="23" spans="1:11" ht="12.75">
      <c r="A23" s="255" t="s">
        <v>286</v>
      </c>
      <c r="B23" s="256"/>
      <c r="C23" s="256"/>
      <c r="D23" s="256"/>
      <c r="E23" s="256"/>
      <c r="F23" s="173"/>
      <c r="G23" s="173"/>
      <c r="H23" s="173"/>
      <c r="I23" s="173"/>
      <c r="J23" s="173"/>
      <c r="K23" s="173"/>
    </row>
    <row r="24" spans="1:11" ht="12.75">
      <c r="A24" s="255" t="s">
        <v>287</v>
      </c>
      <c r="B24" s="241"/>
      <c r="C24" s="241"/>
      <c r="D24" s="241"/>
      <c r="E24" s="241"/>
      <c r="F24" s="173"/>
      <c r="G24" s="173"/>
      <c r="H24" s="173"/>
      <c r="I24" s="173"/>
      <c r="J24" s="173"/>
      <c r="K24" s="173"/>
    </row>
    <row r="25" spans="1:11" s="11" customFormat="1" ht="12.75">
      <c r="A25" s="240" t="s">
        <v>288</v>
      </c>
      <c r="B25" s="241"/>
      <c r="C25" s="241"/>
      <c r="D25" s="241"/>
      <c r="E25" s="241"/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</row>
    <row r="26" spans="1:9" ht="18">
      <c r="A26" s="88"/>
      <c r="B26" s="86"/>
      <c r="C26" s="86"/>
      <c r="D26" s="86"/>
      <c r="E26" s="86"/>
      <c r="F26" s="86"/>
      <c r="G26" s="86"/>
      <c r="H26" s="87"/>
      <c r="I26" s="87"/>
    </row>
    <row r="27" spans="1:11" ht="12.75" customHeight="1">
      <c r="A27" s="246" t="s">
        <v>289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</row>
    <row r="28" spans="1:9" ht="18">
      <c r="A28" s="88"/>
      <c r="B28" s="86"/>
      <c r="C28" s="86"/>
      <c r="D28" s="86"/>
      <c r="E28" s="86"/>
      <c r="F28" s="86"/>
      <c r="G28" s="86"/>
      <c r="H28" s="87"/>
      <c r="I28" s="87"/>
    </row>
    <row r="29" spans="1:11" ht="24">
      <c r="A29" s="227"/>
      <c r="B29" s="228"/>
      <c r="C29" s="228"/>
      <c r="D29" s="225"/>
      <c r="E29" s="229"/>
      <c r="F29" s="222" t="s">
        <v>207</v>
      </c>
      <c r="G29" s="223" t="s">
        <v>208</v>
      </c>
      <c r="H29" s="223" t="s">
        <v>198</v>
      </c>
      <c r="I29" s="223" t="s">
        <v>347</v>
      </c>
      <c r="J29" s="223" t="s">
        <v>358</v>
      </c>
      <c r="K29" s="223" t="s">
        <v>274</v>
      </c>
    </row>
    <row r="30" spans="1:11" ht="12.75">
      <c r="A30" s="250" t="s">
        <v>290</v>
      </c>
      <c r="B30" s="251"/>
      <c r="C30" s="251"/>
      <c r="D30" s="251"/>
      <c r="E30" s="251"/>
      <c r="F30" s="175">
        <v>0</v>
      </c>
      <c r="G30" s="175">
        <v>0</v>
      </c>
      <c r="H30" s="175">
        <v>0</v>
      </c>
      <c r="I30" s="175">
        <v>0</v>
      </c>
      <c r="J30" s="175">
        <v>0</v>
      </c>
      <c r="K30" s="176">
        <v>0</v>
      </c>
    </row>
    <row r="31" spans="1:11" s="11" customFormat="1" ht="12.75">
      <c r="A31" s="250" t="s">
        <v>291</v>
      </c>
      <c r="B31" s="251"/>
      <c r="C31" s="251"/>
      <c r="D31" s="251"/>
      <c r="E31" s="251"/>
      <c r="F31" s="177">
        <v>0</v>
      </c>
      <c r="G31" s="177">
        <v>0</v>
      </c>
      <c r="H31" s="178">
        <v>0</v>
      </c>
      <c r="I31" s="178">
        <v>0</v>
      </c>
      <c r="J31" s="178">
        <v>0</v>
      </c>
      <c r="K31" s="174">
        <v>0</v>
      </c>
    </row>
    <row r="32" spans="1:11" ht="12.7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1:11" ht="12.7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1:11" ht="12.75">
      <c r="A34" s="240" t="s">
        <v>292</v>
      </c>
      <c r="B34" s="241"/>
      <c r="C34" s="241"/>
      <c r="D34" s="241"/>
      <c r="E34" s="241"/>
      <c r="F34" s="173">
        <v>0</v>
      </c>
      <c r="G34" s="173">
        <v>0</v>
      </c>
      <c r="H34" s="173">
        <v>0</v>
      </c>
      <c r="I34" s="173">
        <v>0</v>
      </c>
      <c r="J34" s="173">
        <v>0</v>
      </c>
      <c r="K34" s="173">
        <v>0</v>
      </c>
    </row>
    <row r="35" spans="1:9" ht="15.75">
      <c r="A35" s="89"/>
      <c r="B35" s="90"/>
      <c r="C35" s="90"/>
      <c r="D35" s="90"/>
      <c r="E35" s="90"/>
      <c r="F35" s="91"/>
      <c r="G35" s="91"/>
      <c r="H35" s="91"/>
      <c r="I35" s="91"/>
    </row>
    <row r="36" spans="1:9" ht="12.75">
      <c r="A36" s="53" t="s">
        <v>381</v>
      </c>
      <c r="B36" s="53"/>
      <c r="C36" s="53"/>
      <c r="I36" t="s">
        <v>380</v>
      </c>
    </row>
    <row r="37" spans="1:9" ht="12.75">
      <c r="A37" s="53" t="s">
        <v>382</v>
      </c>
      <c r="B37" s="53"/>
      <c r="C37" s="53"/>
      <c r="I37" t="s">
        <v>379</v>
      </c>
    </row>
    <row r="38" spans="1:3" ht="12.75">
      <c r="A38" s="53" t="s">
        <v>383</v>
      </c>
      <c r="B38" s="53"/>
      <c r="C38" s="53"/>
    </row>
  </sheetData>
  <sheetProtection/>
  <mergeCells count="17">
    <mergeCell ref="A27:K27"/>
    <mergeCell ref="A7:K7"/>
    <mergeCell ref="A30:E30"/>
    <mergeCell ref="A31:E31"/>
    <mergeCell ref="A34:E34"/>
    <mergeCell ref="A16:E16"/>
    <mergeCell ref="A17:E17"/>
    <mergeCell ref="A18:E18"/>
    <mergeCell ref="A23:E23"/>
    <mergeCell ref="A24:E24"/>
    <mergeCell ref="A25:E25"/>
    <mergeCell ref="A13:E13"/>
    <mergeCell ref="A14:E14"/>
    <mergeCell ref="A5:K5"/>
    <mergeCell ref="A12:E12"/>
    <mergeCell ref="A9:K9"/>
    <mergeCell ref="A20:K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81">
      <selection activeCell="A107" sqref="A107:C109"/>
    </sheetView>
  </sheetViews>
  <sheetFormatPr defaultColWidth="9.140625" defaultRowHeight="12.75"/>
  <cols>
    <col min="1" max="1" width="6.421875" style="78" customWidth="1"/>
    <col min="2" max="2" width="6.57421875" style="0" customWidth="1"/>
    <col min="3" max="3" width="57.421875" style="0" customWidth="1"/>
    <col min="4" max="4" width="13.28125" style="0" customWidth="1"/>
    <col min="5" max="5" width="11.00390625" style="0" customWidth="1"/>
    <col min="6" max="6" width="13.00390625" style="0" customWidth="1"/>
    <col min="7" max="8" width="12.421875" style="0" customWidth="1"/>
  </cols>
  <sheetData>
    <row r="1" spans="1:2" ht="12.75">
      <c r="A1" s="264" t="s">
        <v>359</v>
      </c>
      <c r="B1" s="265"/>
    </row>
    <row r="2" spans="1:2" ht="12.75">
      <c r="A2" s="264" t="s">
        <v>360</v>
      </c>
      <c r="B2" s="265"/>
    </row>
    <row r="3" spans="1:2" ht="12.75">
      <c r="A3" s="264" t="s">
        <v>293</v>
      </c>
      <c r="B3" s="265"/>
    </row>
    <row r="4" ht="12.75">
      <c r="A4"/>
    </row>
    <row r="5" spans="1:9" s="53" customFormat="1" ht="12.75">
      <c r="A5" s="246" t="s">
        <v>277</v>
      </c>
      <c r="B5" s="246"/>
      <c r="C5" s="246"/>
      <c r="D5" s="246"/>
      <c r="E5" s="246"/>
      <c r="F5" s="246"/>
      <c r="G5" s="246"/>
      <c r="H5" s="246"/>
      <c r="I5" s="246"/>
    </row>
    <row r="6" spans="1:9" s="53" customFormat="1" ht="12.75">
      <c r="A6" s="206"/>
      <c r="B6" s="206"/>
      <c r="C6" s="206"/>
      <c r="D6" s="206"/>
      <c r="E6" s="206"/>
      <c r="F6" s="206"/>
      <c r="G6" s="206"/>
      <c r="H6" s="206"/>
      <c r="I6" s="206"/>
    </row>
    <row r="7" spans="1:9" s="53" customFormat="1" ht="12.75">
      <c r="A7" s="246" t="s">
        <v>278</v>
      </c>
      <c r="B7" s="246"/>
      <c r="C7" s="246"/>
      <c r="D7" s="246"/>
      <c r="E7" s="246"/>
      <c r="F7" s="262"/>
      <c r="G7" s="262"/>
      <c r="H7" s="206"/>
      <c r="I7" s="206"/>
    </row>
    <row r="8" spans="1:9" s="53" customFormat="1" ht="12.75" customHeight="1">
      <c r="A8" s="206"/>
      <c r="B8" s="206"/>
      <c r="C8" s="206"/>
      <c r="D8" s="206"/>
      <c r="E8" s="206"/>
      <c r="F8" s="80"/>
      <c r="G8" s="80"/>
      <c r="H8" s="206"/>
      <c r="I8" s="206"/>
    </row>
    <row r="9" spans="1:9" s="53" customFormat="1" ht="12.75">
      <c r="A9" s="246" t="s">
        <v>365</v>
      </c>
      <c r="B9" s="263"/>
      <c r="C9" s="263"/>
      <c r="D9" s="263"/>
      <c r="E9" s="263"/>
      <c r="F9" s="263"/>
      <c r="G9" s="263"/>
      <c r="H9" s="206"/>
      <c r="I9" s="206"/>
    </row>
    <row r="10" spans="3:8" ht="12.75">
      <c r="C10" s="169"/>
      <c r="D10" s="169"/>
      <c r="E10" s="169"/>
      <c r="F10" s="169"/>
      <c r="G10" s="169"/>
      <c r="H10" s="169"/>
    </row>
    <row r="11" spans="1:8" ht="21" customHeight="1">
      <c r="A11" s="257" t="s">
        <v>361</v>
      </c>
      <c r="B11" s="257"/>
      <c r="C11" s="257"/>
      <c r="D11" s="257"/>
      <c r="E11" s="257"/>
      <c r="F11" s="257"/>
      <c r="G11" s="257"/>
      <c r="H11" s="257"/>
    </row>
    <row r="12" spans="1:8" ht="12.75">
      <c r="A12" s="106" t="s">
        <v>294</v>
      </c>
      <c r="B12" s="107"/>
      <c r="C12" s="107" t="s">
        <v>294</v>
      </c>
      <c r="D12" s="258" t="s">
        <v>207</v>
      </c>
      <c r="E12" s="260" t="s">
        <v>198</v>
      </c>
      <c r="F12" s="258" t="s">
        <v>347</v>
      </c>
      <c r="G12" s="258" t="s">
        <v>358</v>
      </c>
      <c r="H12" s="258" t="s">
        <v>274</v>
      </c>
    </row>
    <row r="13" spans="1:8" ht="12.75">
      <c r="A13" s="109" t="s">
        <v>298</v>
      </c>
      <c r="B13" s="110"/>
      <c r="C13" s="110" t="s">
        <v>299</v>
      </c>
      <c r="D13" s="259"/>
      <c r="E13" s="261"/>
      <c r="F13" s="259"/>
      <c r="G13" s="259"/>
      <c r="H13" s="259"/>
    </row>
    <row r="14" spans="1:11" ht="21.75" customHeight="1">
      <c r="A14" s="112" t="s">
        <v>301</v>
      </c>
      <c r="B14" s="113" t="s">
        <v>378</v>
      </c>
      <c r="C14" s="114" t="s">
        <v>302</v>
      </c>
      <c r="D14" s="114">
        <f>D15+D22+D25+D30</f>
        <v>4097056.14</v>
      </c>
      <c r="E14" s="114">
        <f>E15+E22+E25+E30</f>
        <v>109055.92</v>
      </c>
      <c r="F14" s="114">
        <f>F15+F22+F25+F30</f>
        <v>4206112.06</v>
      </c>
      <c r="G14" s="114">
        <f>G15+G22+G25+G30</f>
        <v>3966192.09</v>
      </c>
      <c r="H14" s="114">
        <f>H15+H22+H25+H30</f>
        <v>3960317.09</v>
      </c>
      <c r="K14" s="93"/>
    </row>
    <row r="15" spans="1:11" ht="12.75">
      <c r="A15" s="115" t="s">
        <v>303</v>
      </c>
      <c r="B15" s="116"/>
      <c r="C15" s="116" t="s">
        <v>304</v>
      </c>
      <c r="D15" s="116">
        <v>3642675.74</v>
      </c>
      <c r="E15" s="116">
        <v>59892.2</v>
      </c>
      <c r="F15" s="116">
        <v>3702567.94</v>
      </c>
      <c r="G15" s="116">
        <v>3558337.5</v>
      </c>
      <c r="H15" s="116">
        <v>3552462.5</v>
      </c>
      <c r="K15" s="56"/>
    </row>
    <row r="16" spans="1:11" ht="12.75">
      <c r="A16" s="117">
        <v>634</v>
      </c>
      <c r="B16" s="117"/>
      <c r="C16" s="118" t="s">
        <v>305</v>
      </c>
      <c r="D16" s="118">
        <v>28599.63</v>
      </c>
      <c r="E16" s="118">
        <v>0</v>
      </c>
      <c r="F16" s="118">
        <v>28599.63</v>
      </c>
      <c r="G16" s="116"/>
      <c r="H16" s="116"/>
      <c r="K16" s="56"/>
    </row>
    <row r="17" spans="1:11" s="102" customFormat="1" ht="12.75">
      <c r="A17" s="119"/>
      <c r="B17" s="120">
        <v>51</v>
      </c>
      <c r="C17" s="121" t="s">
        <v>348</v>
      </c>
      <c r="D17" s="121">
        <v>28599.63</v>
      </c>
      <c r="E17" s="121">
        <v>0</v>
      </c>
      <c r="F17" s="121">
        <v>28599.63</v>
      </c>
      <c r="G17" s="122"/>
      <c r="H17" s="122"/>
      <c r="K17" s="103"/>
    </row>
    <row r="18" spans="1:11" ht="12.75">
      <c r="A18" s="123" t="s">
        <v>306</v>
      </c>
      <c r="B18" s="118"/>
      <c r="C18" s="118" t="s">
        <v>307</v>
      </c>
      <c r="D18" s="118">
        <v>3519962.5</v>
      </c>
      <c r="E18" s="118">
        <v>27357.43</v>
      </c>
      <c r="F18" s="118">
        <v>3547319.93</v>
      </c>
      <c r="G18" s="118"/>
      <c r="H18" s="118"/>
      <c r="K18" s="56"/>
    </row>
    <row r="19" spans="1:11" s="102" customFormat="1" ht="12.75">
      <c r="A19" s="124"/>
      <c r="B19" s="120">
        <v>51</v>
      </c>
      <c r="C19" s="121" t="s">
        <v>348</v>
      </c>
      <c r="D19" s="121">
        <v>3519962.5</v>
      </c>
      <c r="E19" s="121">
        <v>27357.43</v>
      </c>
      <c r="F19" s="121">
        <v>3547319.93</v>
      </c>
      <c r="G19" s="121"/>
      <c r="H19" s="121"/>
      <c r="K19" s="103"/>
    </row>
    <row r="20" spans="1:8" ht="12.75">
      <c r="A20" s="117">
        <v>638</v>
      </c>
      <c r="B20" s="117"/>
      <c r="C20" s="118" t="s">
        <v>308</v>
      </c>
      <c r="D20" s="118">
        <v>94113.61</v>
      </c>
      <c r="E20" s="118">
        <v>32534.77</v>
      </c>
      <c r="F20" s="118">
        <v>126648.38</v>
      </c>
      <c r="G20" s="125"/>
      <c r="H20" s="125"/>
    </row>
    <row r="21" spans="1:8" s="102" customFormat="1" ht="12.75">
      <c r="A21" s="119"/>
      <c r="B21" s="120">
        <v>51</v>
      </c>
      <c r="C21" s="121" t="s">
        <v>348</v>
      </c>
      <c r="D21" s="121">
        <v>94113.61</v>
      </c>
      <c r="E21" s="121">
        <v>32534.77</v>
      </c>
      <c r="F21" s="121">
        <v>126648.38</v>
      </c>
      <c r="G21" s="126"/>
      <c r="H21" s="126"/>
    </row>
    <row r="22" spans="1:8" ht="27" customHeight="1">
      <c r="A22" s="115" t="s">
        <v>309</v>
      </c>
      <c r="B22" s="116"/>
      <c r="C22" s="127" t="s">
        <v>310</v>
      </c>
      <c r="D22" s="116">
        <v>173200</v>
      </c>
      <c r="E22" s="116">
        <v>-26096</v>
      </c>
      <c r="F22" s="116">
        <v>147104</v>
      </c>
      <c r="G22" s="116">
        <v>173200</v>
      </c>
      <c r="H22" s="116">
        <v>173200</v>
      </c>
    </row>
    <row r="23" spans="1:8" ht="12.75">
      <c r="A23" s="123" t="s">
        <v>311</v>
      </c>
      <c r="B23" s="118"/>
      <c r="C23" s="118" t="s">
        <v>312</v>
      </c>
      <c r="D23" s="118">
        <v>173200</v>
      </c>
      <c r="E23" s="118">
        <v>-26096</v>
      </c>
      <c r="F23" s="118">
        <v>147104</v>
      </c>
      <c r="G23" s="125"/>
      <c r="H23" s="125"/>
    </row>
    <row r="24" spans="1:8" ht="12.75">
      <c r="A24" s="123"/>
      <c r="B24" s="120">
        <v>41</v>
      </c>
      <c r="C24" s="121" t="s">
        <v>349</v>
      </c>
      <c r="D24" s="121">
        <v>173200</v>
      </c>
      <c r="E24" s="121">
        <v>-26096</v>
      </c>
      <c r="F24" s="121">
        <v>147104</v>
      </c>
      <c r="G24" s="121"/>
      <c r="H24" s="121"/>
    </row>
    <row r="25" spans="1:8" ht="27" customHeight="1">
      <c r="A25" s="115" t="s">
        <v>313</v>
      </c>
      <c r="B25" s="116"/>
      <c r="C25" s="127" t="s">
        <v>314</v>
      </c>
      <c r="D25" s="116">
        <v>21139.11</v>
      </c>
      <c r="E25" s="116">
        <v>6000</v>
      </c>
      <c r="F25" s="116">
        <v>27139.11</v>
      </c>
      <c r="G25" s="116">
        <v>5000</v>
      </c>
      <c r="H25" s="116">
        <v>5000</v>
      </c>
    </row>
    <row r="26" spans="1:8" ht="12.75">
      <c r="A26" s="123" t="s">
        <v>315</v>
      </c>
      <c r="B26" s="118"/>
      <c r="C26" s="118" t="s">
        <v>316</v>
      </c>
      <c r="D26" s="118">
        <v>3139.11</v>
      </c>
      <c r="E26" s="118">
        <v>5000</v>
      </c>
      <c r="F26" s="118">
        <v>8319.11</v>
      </c>
      <c r="G26" s="125"/>
      <c r="H26" s="125"/>
    </row>
    <row r="27" spans="1:8" ht="12.75">
      <c r="A27" s="123"/>
      <c r="B27" s="120">
        <v>31</v>
      </c>
      <c r="C27" s="121" t="s">
        <v>350</v>
      </c>
      <c r="D27" s="121">
        <v>3139.11</v>
      </c>
      <c r="E27" s="121">
        <v>5000</v>
      </c>
      <c r="F27" s="121">
        <v>8319.11</v>
      </c>
      <c r="G27" s="126"/>
      <c r="H27" s="126"/>
    </row>
    <row r="28" spans="1:8" ht="12.75">
      <c r="A28" s="123" t="s">
        <v>317</v>
      </c>
      <c r="B28" s="118"/>
      <c r="C28" s="118" t="s">
        <v>318</v>
      </c>
      <c r="D28" s="118">
        <v>18000</v>
      </c>
      <c r="E28" s="118">
        <v>1000</v>
      </c>
      <c r="F28" s="118">
        <v>19000</v>
      </c>
      <c r="G28" s="125"/>
      <c r="H28" s="125"/>
    </row>
    <row r="29" spans="1:8" ht="12.75">
      <c r="A29" s="123"/>
      <c r="B29" s="120">
        <v>61</v>
      </c>
      <c r="C29" s="121" t="s">
        <v>351</v>
      </c>
      <c r="D29" s="121">
        <v>18000</v>
      </c>
      <c r="E29" s="121">
        <v>1000</v>
      </c>
      <c r="F29" s="121">
        <v>19000</v>
      </c>
      <c r="G29" s="126"/>
      <c r="H29" s="126"/>
    </row>
    <row r="30" spans="1:8" ht="12.75">
      <c r="A30" s="128">
        <v>67</v>
      </c>
      <c r="B30" s="128"/>
      <c r="C30" s="116" t="s">
        <v>319</v>
      </c>
      <c r="D30" s="116">
        <v>260041.29</v>
      </c>
      <c r="E30" s="116">
        <v>69259.72</v>
      </c>
      <c r="F30" s="116">
        <v>329301.01</v>
      </c>
      <c r="G30" s="116">
        <v>229654.59</v>
      </c>
      <c r="H30" s="116">
        <v>229654.59</v>
      </c>
    </row>
    <row r="31" spans="1:8" ht="12.75">
      <c r="A31" s="117">
        <v>671</v>
      </c>
      <c r="B31" s="117"/>
      <c r="C31" s="118" t="s">
        <v>320</v>
      </c>
      <c r="D31" s="118">
        <v>260041.29</v>
      </c>
      <c r="E31" s="118">
        <v>69259.72</v>
      </c>
      <c r="F31" s="118">
        <v>329301.01</v>
      </c>
      <c r="G31" s="129"/>
      <c r="H31" s="130"/>
    </row>
    <row r="32" spans="1:8" s="102" customFormat="1" ht="12.75">
      <c r="A32" s="119"/>
      <c r="B32" s="119">
        <v>11</v>
      </c>
      <c r="C32" s="121" t="s">
        <v>352</v>
      </c>
      <c r="D32" s="121">
        <v>260041.29</v>
      </c>
      <c r="E32" s="121">
        <v>69259.72</v>
      </c>
      <c r="F32" s="121">
        <v>329301.01</v>
      </c>
      <c r="G32" s="131"/>
      <c r="H32" s="132"/>
    </row>
    <row r="33" spans="1:8" ht="15.75" customHeight="1">
      <c r="A33" s="257" t="s">
        <v>321</v>
      </c>
      <c r="B33" s="257"/>
      <c r="C33" s="257"/>
      <c r="D33" s="257"/>
      <c r="E33" s="257"/>
      <c r="F33" s="257"/>
      <c r="G33" s="257"/>
      <c r="H33" s="257"/>
    </row>
    <row r="34" spans="1:8" ht="12.75">
      <c r="A34" s="112" t="s">
        <v>297</v>
      </c>
      <c r="B34" s="114"/>
      <c r="C34" s="114" t="s">
        <v>322</v>
      </c>
      <c r="D34" s="114">
        <v>0</v>
      </c>
      <c r="E34" s="114">
        <v>0</v>
      </c>
      <c r="F34" s="114">
        <f>F35</f>
        <v>0</v>
      </c>
      <c r="G34" s="114">
        <f>SUM(G35)</f>
        <v>0</v>
      </c>
      <c r="H34" s="114">
        <f>SUM(H35)</f>
        <v>0</v>
      </c>
    </row>
    <row r="35" spans="1:8" ht="12.75">
      <c r="A35" s="115" t="s">
        <v>323</v>
      </c>
      <c r="B35" s="116"/>
      <c r="C35" s="116" t="s">
        <v>324</v>
      </c>
      <c r="D35" s="116">
        <v>0</v>
      </c>
      <c r="E35" s="116">
        <v>0</v>
      </c>
      <c r="F35" s="116">
        <v>0</v>
      </c>
      <c r="G35" s="116">
        <f>SUM(G36)</f>
        <v>0</v>
      </c>
      <c r="H35" s="116">
        <f>SUM(H36)</f>
        <v>0</v>
      </c>
    </row>
    <row r="36" spans="1:8" s="98" customFormat="1" ht="12">
      <c r="A36" s="123" t="s">
        <v>325</v>
      </c>
      <c r="B36" s="118"/>
      <c r="C36" s="118" t="s">
        <v>326</v>
      </c>
      <c r="D36" s="118">
        <v>0</v>
      </c>
      <c r="E36" s="116">
        <v>0</v>
      </c>
      <c r="F36" s="118">
        <v>0</v>
      </c>
      <c r="G36" s="125">
        <v>0</v>
      </c>
      <c r="H36" s="125">
        <v>0</v>
      </c>
    </row>
    <row r="37" spans="1:8" s="98" customFormat="1" ht="12">
      <c r="A37" s="117">
        <v>922</v>
      </c>
      <c r="B37" s="117"/>
      <c r="C37" s="133" t="s">
        <v>327</v>
      </c>
      <c r="D37" s="118">
        <v>0</v>
      </c>
      <c r="E37" s="116">
        <v>0</v>
      </c>
      <c r="F37" s="118">
        <v>0</v>
      </c>
      <c r="G37" s="125">
        <v>0</v>
      </c>
      <c r="H37" s="125">
        <v>0</v>
      </c>
    </row>
    <row r="38" spans="1:8" ht="12.75">
      <c r="A38" s="134"/>
      <c r="B38" s="134"/>
      <c r="C38" s="135" t="s">
        <v>328</v>
      </c>
      <c r="D38" s="136">
        <f>D14+D34</f>
        <v>4097056.14</v>
      </c>
      <c r="E38" s="136">
        <f>E14+E34</f>
        <v>109055.92</v>
      </c>
      <c r="F38" s="136">
        <f>F14+F34</f>
        <v>4206112.06</v>
      </c>
      <c r="G38" s="137">
        <f>SUM(G14+G34)</f>
        <v>3966192.09</v>
      </c>
      <c r="H38" s="138">
        <f>SUM(H14+H34)</f>
        <v>3960317.09</v>
      </c>
    </row>
    <row r="39" spans="1:8" ht="12.75">
      <c r="A39" s="94"/>
      <c r="B39" s="101"/>
      <c r="C39" s="95"/>
      <c r="D39" s="95"/>
      <c r="E39" s="95"/>
      <c r="F39" s="95"/>
      <c r="G39" s="96"/>
      <c r="H39" s="97"/>
    </row>
    <row r="40" spans="1:8" ht="12.75">
      <c r="A40" s="257" t="s">
        <v>374</v>
      </c>
      <c r="B40" s="257"/>
      <c r="C40" s="257"/>
      <c r="D40" s="257"/>
      <c r="E40" s="257"/>
      <c r="F40" s="257"/>
      <c r="G40" s="257"/>
      <c r="H40" s="257"/>
    </row>
    <row r="41" spans="1:8" ht="25.5" customHeight="1">
      <c r="A41" s="142">
        <v>3</v>
      </c>
      <c r="B41" s="113" t="s">
        <v>353</v>
      </c>
      <c r="C41" s="114" t="s">
        <v>217</v>
      </c>
      <c r="D41" s="114">
        <v>3992862.1099999994</v>
      </c>
      <c r="E41" s="114">
        <v>74258.15</v>
      </c>
      <c r="F41" s="114">
        <v>4065273.01</v>
      </c>
      <c r="G41" s="114">
        <f>G42+G52+G77+G84</f>
        <v>3943192.09</v>
      </c>
      <c r="H41" s="114">
        <f>H42+H52+H77+H84</f>
        <v>3937317.09</v>
      </c>
    </row>
    <row r="42" spans="1:8" ht="12.75">
      <c r="A42" s="143">
        <v>31</v>
      </c>
      <c r="B42" s="116"/>
      <c r="C42" s="116" t="s">
        <v>218</v>
      </c>
      <c r="D42" s="144">
        <v>3318699.6299999994</v>
      </c>
      <c r="E42" s="144">
        <v>-5421.890000000003</v>
      </c>
      <c r="F42" s="144">
        <v>3313277.7399999998</v>
      </c>
      <c r="G42" s="116">
        <v>3275800</v>
      </c>
      <c r="H42" s="116">
        <v>3275800</v>
      </c>
    </row>
    <row r="43" spans="1:8" ht="12.75">
      <c r="A43" s="145">
        <v>311</v>
      </c>
      <c r="B43" s="120"/>
      <c r="C43" s="118" t="s">
        <v>330</v>
      </c>
      <c r="D43" s="144">
        <v>2720827.4999999995</v>
      </c>
      <c r="E43" s="144">
        <v>3058.949999999998</v>
      </c>
      <c r="F43" s="144">
        <v>2723886.4499999997</v>
      </c>
      <c r="G43" s="146"/>
      <c r="H43" s="146"/>
    </row>
    <row r="44" spans="1:8" ht="12.75">
      <c r="A44" s="145"/>
      <c r="B44" s="119">
        <v>11</v>
      </c>
      <c r="C44" s="121" t="s">
        <v>352</v>
      </c>
      <c r="D44" s="146">
        <v>10845.76</v>
      </c>
      <c r="E44" s="146">
        <v>1902.8499999999995</v>
      </c>
      <c r="F44" s="146">
        <v>12748.61</v>
      </c>
      <c r="G44" s="147"/>
      <c r="H44" s="147"/>
    </row>
    <row r="45" spans="1:8" s="100" customFormat="1" ht="12.75">
      <c r="A45" s="145"/>
      <c r="B45" s="120">
        <v>51</v>
      </c>
      <c r="C45" s="121" t="s">
        <v>348</v>
      </c>
      <c r="D45" s="146">
        <v>2709981.7399999998</v>
      </c>
      <c r="E45" s="146">
        <v>1156.0999999999985</v>
      </c>
      <c r="F45" s="146">
        <v>2711137.84</v>
      </c>
      <c r="G45" s="118"/>
      <c r="H45" s="118"/>
    </row>
    <row r="46" spans="1:8" s="100" customFormat="1" ht="12.75">
      <c r="A46" s="145">
        <v>312</v>
      </c>
      <c r="B46" s="148"/>
      <c r="C46" s="118" t="s">
        <v>219</v>
      </c>
      <c r="D46" s="144">
        <v>130500</v>
      </c>
      <c r="E46" s="144">
        <v>10250</v>
      </c>
      <c r="F46" s="144">
        <v>140750</v>
      </c>
      <c r="G46" s="118"/>
      <c r="H46" s="118"/>
    </row>
    <row r="47" spans="1:8" s="100" customFormat="1" ht="12.75">
      <c r="A47" s="145"/>
      <c r="B47" s="119">
        <v>11</v>
      </c>
      <c r="C47" s="121" t="s">
        <v>352</v>
      </c>
      <c r="D47" s="146">
        <v>1000</v>
      </c>
      <c r="E47" s="146">
        <v>4000</v>
      </c>
      <c r="F47" s="146">
        <v>5000</v>
      </c>
      <c r="G47" s="149"/>
      <c r="H47" s="149"/>
    </row>
    <row r="48" spans="1:8" s="100" customFormat="1" ht="12.75">
      <c r="A48" s="145"/>
      <c r="B48" s="120">
        <v>51</v>
      </c>
      <c r="C48" s="121" t="s">
        <v>348</v>
      </c>
      <c r="D48" s="146">
        <v>129500</v>
      </c>
      <c r="E48" s="146">
        <v>6250</v>
      </c>
      <c r="F48" s="146">
        <v>135750</v>
      </c>
      <c r="G48" s="149"/>
      <c r="H48" s="149"/>
    </row>
    <row r="49" spans="1:8" ht="12.75">
      <c r="A49" s="145">
        <v>313</v>
      </c>
      <c r="B49" s="150"/>
      <c r="C49" s="118" t="s">
        <v>220</v>
      </c>
      <c r="D49" s="144">
        <v>467372.12999999995</v>
      </c>
      <c r="E49" s="144">
        <v>-18730.84</v>
      </c>
      <c r="F49" s="144">
        <v>448641.29</v>
      </c>
      <c r="G49" s="125"/>
      <c r="H49" s="125"/>
    </row>
    <row r="50" spans="1:8" ht="12.75">
      <c r="A50" s="145"/>
      <c r="B50" s="119">
        <v>11</v>
      </c>
      <c r="C50" s="121" t="s">
        <v>352</v>
      </c>
      <c r="D50" s="146">
        <v>1758.4099999999999</v>
      </c>
      <c r="E50" s="146">
        <v>270.76</v>
      </c>
      <c r="F50" s="146">
        <v>2029.17</v>
      </c>
      <c r="G50" s="125"/>
      <c r="H50" s="125"/>
    </row>
    <row r="51" spans="1:8" ht="12.75">
      <c r="A51" s="145"/>
      <c r="B51" s="120">
        <v>51</v>
      </c>
      <c r="C51" s="121" t="s">
        <v>348</v>
      </c>
      <c r="D51" s="146">
        <v>465613.72</v>
      </c>
      <c r="E51" s="146">
        <v>-19001.6</v>
      </c>
      <c r="F51" s="146">
        <v>446612.12</v>
      </c>
      <c r="G51" s="125"/>
      <c r="H51" s="125"/>
    </row>
    <row r="52" spans="1:8" ht="12.75">
      <c r="A52" s="143">
        <v>32</v>
      </c>
      <c r="B52" s="146"/>
      <c r="C52" s="187" t="s">
        <v>13</v>
      </c>
      <c r="D52" s="144">
        <v>649862.48</v>
      </c>
      <c r="E52" s="144">
        <v>45890.04</v>
      </c>
      <c r="F52" s="144">
        <v>693905.27</v>
      </c>
      <c r="G52" s="144">
        <v>629392.09</v>
      </c>
      <c r="H52" s="144">
        <v>623517.09</v>
      </c>
    </row>
    <row r="53" spans="1:8" ht="12.75">
      <c r="A53" s="145">
        <v>321</v>
      </c>
      <c r="B53" s="146"/>
      <c r="C53" s="187" t="s">
        <v>15</v>
      </c>
      <c r="D53" s="144">
        <v>201625.12</v>
      </c>
      <c r="E53" s="144">
        <v>21010.5</v>
      </c>
      <c r="F53" s="144">
        <v>222635.62</v>
      </c>
      <c r="G53" s="125"/>
      <c r="H53" s="125"/>
    </row>
    <row r="54" spans="1:8" ht="12.75">
      <c r="A54" s="145"/>
      <c r="B54" s="151">
        <v>11</v>
      </c>
      <c r="C54" s="152" t="s">
        <v>352</v>
      </c>
      <c r="D54" s="146">
        <v>6825.12</v>
      </c>
      <c r="E54" s="146">
        <v>5400</v>
      </c>
      <c r="F54" s="146">
        <v>12225.12</v>
      </c>
      <c r="G54" s="125"/>
      <c r="H54" s="125"/>
    </row>
    <row r="55" spans="1:8" ht="12.75">
      <c r="A55" s="145"/>
      <c r="B55" s="153">
        <v>31</v>
      </c>
      <c r="C55" s="152" t="s">
        <v>350</v>
      </c>
      <c r="D55" s="146">
        <v>0</v>
      </c>
      <c r="E55" s="146">
        <v>1084</v>
      </c>
      <c r="F55" s="146">
        <v>1084</v>
      </c>
      <c r="G55" s="125"/>
      <c r="H55" s="125"/>
    </row>
    <row r="56" spans="1:8" ht="12.75">
      <c r="A56" s="145"/>
      <c r="B56" s="153">
        <v>41</v>
      </c>
      <c r="C56" s="152" t="s">
        <v>349</v>
      </c>
      <c r="D56" s="146">
        <v>0</v>
      </c>
      <c r="E56" s="146">
        <v>3000</v>
      </c>
      <c r="F56" s="146">
        <v>3000</v>
      </c>
      <c r="G56" s="125"/>
      <c r="H56" s="125"/>
    </row>
    <row r="57" spans="1:8" ht="12.75">
      <c r="A57" s="145"/>
      <c r="B57" s="153">
        <v>51</v>
      </c>
      <c r="C57" s="152" t="s">
        <v>348</v>
      </c>
      <c r="D57" s="146">
        <v>194800</v>
      </c>
      <c r="E57" s="146">
        <v>11526.5</v>
      </c>
      <c r="F57" s="146">
        <v>206326.5</v>
      </c>
      <c r="G57" s="125"/>
      <c r="H57" s="125"/>
    </row>
    <row r="58" spans="1:8" ht="12.75">
      <c r="A58" s="145"/>
      <c r="B58" s="153">
        <v>61</v>
      </c>
      <c r="C58" s="152" t="s">
        <v>351</v>
      </c>
      <c r="D58" s="146">
        <v>0</v>
      </c>
      <c r="E58" s="146">
        <v>0</v>
      </c>
      <c r="F58" s="146">
        <v>0</v>
      </c>
      <c r="G58" s="125"/>
      <c r="H58" s="125"/>
    </row>
    <row r="59" spans="1:8" ht="12.75">
      <c r="A59" s="145">
        <v>322</v>
      </c>
      <c r="B59" s="146"/>
      <c r="C59" s="146" t="s">
        <v>223</v>
      </c>
      <c r="D59" s="144">
        <v>321624.5</v>
      </c>
      <c r="E59" s="144">
        <v>-6379.32</v>
      </c>
      <c r="F59" s="144">
        <v>314934.18</v>
      </c>
      <c r="G59" s="125"/>
      <c r="H59" s="125"/>
    </row>
    <row r="60" spans="1:8" ht="12.75">
      <c r="A60" s="145"/>
      <c r="B60" s="151">
        <v>11</v>
      </c>
      <c r="C60" s="152" t="s">
        <v>352</v>
      </c>
      <c r="D60" s="146">
        <v>111062</v>
      </c>
      <c r="E60" s="146">
        <v>32250</v>
      </c>
      <c r="F60" s="146">
        <v>143001</v>
      </c>
      <c r="G60" s="125"/>
      <c r="H60" s="125"/>
    </row>
    <row r="61" spans="1:8" ht="12.75">
      <c r="A61" s="145"/>
      <c r="B61" s="153">
        <v>31</v>
      </c>
      <c r="C61" s="152" t="s">
        <v>350</v>
      </c>
      <c r="D61" s="146">
        <v>500</v>
      </c>
      <c r="E61" s="146">
        <v>6092</v>
      </c>
      <c r="F61" s="146">
        <v>6592</v>
      </c>
      <c r="G61" s="125"/>
      <c r="H61" s="125"/>
    </row>
    <row r="62" spans="1:8" ht="12.75">
      <c r="A62" s="145"/>
      <c r="B62" s="153">
        <v>41</v>
      </c>
      <c r="C62" s="152" t="s">
        <v>349</v>
      </c>
      <c r="D62" s="146">
        <v>164700</v>
      </c>
      <c r="E62" s="146">
        <v>-26200</v>
      </c>
      <c r="F62" s="146">
        <v>138500</v>
      </c>
      <c r="G62" s="125"/>
      <c r="H62" s="125"/>
    </row>
    <row r="63" spans="1:8" ht="12.75">
      <c r="A63" s="145"/>
      <c r="B63" s="153">
        <v>51</v>
      </c>
      <c r="C63" s="152" t="s">
        <v>348</v>
      </c>
      <c r="D63" s="146">
        <v>45362.5</v>
      </c>
      <c r="E63" s="146">
        <v>-20021.32</v>
      </c>
      <c r="F63" s="146">
        <v>25341.18</v>
      </c>
      <c r="G63" s="125"/>
      <c r="H63" s="125"/>
    </row>
    <row r="64" spans="1:8" ht="12.75">
      <c r="A64" s="145"/>
      <c r="B64" s="153">
        <v>61</v>
      </c>
      <c r="C64" s="152" t="s">
        <v>351</v>
      </c>
      <c r="D64" s="146">
        <v>0</v>
      </c>
      <c r="E64" s="146">
        <v>1500</v>
      </c>
      <c r="F64" s="146">
        <v>1500</v>
      </c>
      <c r="G64" s="125"/>
      <c r="H64" s="125"/>
    </row>
    <row r="65" spans="1:8" s="11" customFormat="1" ht="12.75">
      <c r="A65" s="145">
        <v>323</v>
      </c>
      <c r="B65" s="144"/>
      <c r="C65" s="146" t="s">
        <v>224</v>
      </c>
      <c r="D65" s="144">
        <v>101639.11</v>
      </c>
      <c r="E65" s="144">
        <v>26358.11</v>
      </c>
      <c r="F65" s="144">
        <v>127997.22</v>
      </c>
      <c r="G65" s="144"/>
      <c r="H65" s="144"/>
    </row>
    <row r="66" spans="1:8" s="11" customFormat="1" ht="12.75">
      <c r="A66" s="145"/>
      <c r="B66" s="151">
        <v>11</v>
      </c>
      <c r="C66" s="152" t="s">
        <v>352</v>
      </c>
      <c r="D66" s="146">
        <v>87900</v>
      </c>
      <c r="E66" s="146">
        <v>29436.11</v>
      </c>
      <c r="F66" s="146">
        <v>117336.11</v>
      </c>
      <c r="G66" s="154"/>
      <c r="H66" s="154"/>
    </row>
    <row r="67" spans="1:8" s="105" customFormat="1" ht="12.75">
      <c r="A67" s="145"/>
      <c r="B67" s="153">
        <v>31</v>
      </c>
      <c r="C67" s="152" t="s">
        <v>350</v>
      </c>
      <c r="D67" s="146">
        <v>2639.11</v>
      </c>
      <c r="E67" s="146">
        <v>-2293</v>
      </c>
      <c r="F67" s="146">
        <v>346.11</v>
      </c>
      <c r="G67" s="155"/>
      <c r="H67" s="155"/>
    </row>
    <row r="68" spans="1:8" s="105" customFormat="1" ht="12.75">
      <c r="A68" s="145"/>
      <c r="B68" s="153">
        <v>41</v>
      </c>
      <c r="C68" s="152" t="s">
        <v>349</v>
      </c>
      <c r="D68" s="146">
        <v>2500</v>
      </c>
      <c r="E68" s="146">
        <v>-1500</v>
      </c>
      <c r="F68" s="146">
        <v>1000</v>
      </c>
      <c r="G68" s="155"/>
      <c r="H68" s="155"/>
    </row>
    <row r="69" spans="1:8" s="105" customFormat="1" ht="12.75">
      <c r="A69" s="145"/>
      <c r="B69" s="153">
        <v>51</v>
      </c>
      <c r="C69" s="152" t="s">
        <v>348</v>
      </c>
      <c r="D69" s="146">
        <v>8100</v>
      </c>
      <c r="E69" s="146">
        <v>1215</v>
      </c>
      <c r="F69" s="146">
        <v>9315</v>
      </c>
      <c r="G69" s="155"/>
      <c r="H69" s="155"/>
    </row>
    <row r="70" spans="1:8" s="105" customFormat="1" ht="12.75">
      <c r="A70" s="145"/>
      <c r="B70" s="153">
        <v>61</v>
      </c>
      <c r="C70" s="152" t="s">
        <v>351</v>
      </c>
      <c r="D70" s="146">
        <v>500</v>
      </c>
      <c r="E70" s="146">
        <v>-500</v>
      </c>
      <c r="F70" s="146">
        <v>0</v>
      </c>
      <c r="G70" s="155"/>
      <c r="H70" s="155"/>
    </row>
    <row r="71" spans="1:8" s="105" customFormat="1" ht="12.75">
      <c r="A71" s="145">
        <v>329</v>
      </c>
      <c r="B71" s="156"/>
      <c r="C71" s="146" t="s">
        <v>225</v>
      </c>
      <c r="D71" s="144">
        <v>24973.75</v>
      </c>
      <c r="E71" s="144">
        <v>4900.75</v>
      </c>
      <c r="F71" s="144">
        <v>28338.25</v>
      </c>
      <c r="G71" s="155"/>
      <c r="H71" s="155"/>
    </row>
    <row r="72" spans="1:8" s="105" customFormat="1" ht="12.75">
      <c r="A72" s="145"/>
      <c r="B72" s="151">
        <v>11</v>
      </c>
      <c r="C72" s="152" t="s">
        <v>352</v>
      </c>
      <c r="D72" s="146">
        <v>10473.75</v>
      </c>
      <c r="E72" s="146">
        <v>200</v>
      </c>
      <c r="F72" s="146">
        <v>9137.5</v>
      </c>
      <c r="G72" s="155"/>
      <c r="H72" s="155"/>
    </row>
    <row r="73" spans="1:8" s="105" customFormat="1" ht="12.75">
      <c r="A73" s="145"/>
      <c r="B73" s="153">
        <v>31</v>
      </c>
      <c r="C73" s="152" t="s">
        <v>350</v>
      </c>
      <c r="D73" s="146">
        <v>0</v>
      </c>
      <c r="E73" s="146">
        <v>7</v>
      </c>
      <c r="F73" s="146">
        <v>7</v>
      </c>
      <c r="G73" s="155"/>
      <c r="H73" s="155"/>
    </row>
    <row r="74" spans="1:8" s="11" customFormat="1" ht="12.75">
      <c r="A74" s="145"/>
      <c r="B74" s="153">
        <v>41</v>
      </c>
      <c r="C74" s="152" t="s">
        <v>349</v>
      </c>
      <c r="D74" s="146">
        <v>4000</v>
      </c>
      <c r="E74" s="146">
        <v>-3000</v>
      </c>
      <c r="F74" s="146">
        <v>1000</v>
      </c>
      <c r="G74" s="157"/>
      <c r="H74" s="157"/>
    </row>
    <row r="75" spans="1:8" s="11" customFormat="1" ht="12.75">
      <c r="A75" s="145"/>
      <c r="B75" s="153">
        <v>51</v>
      </c>
      <c r="C75" s="152" t="s">
        <v>348</v>
      </c>
      <c r="D75" s="146">
        <v>10000</v>
      </c>
      <c r="E75" s="146">
        <v>7693.75</v>
      </c>
      <c r="F75" s="146">
        <v>17693.75</v>
      </c>
      <c r="G75" s="157"/>
      <c r="H75" s="157"/>
    </row>
    <row r="76" spans="1:8" s="11" customFormat="1" ht="12.75">
      <c r="A76" s="145"/>
      <c r="B76" s="153">
        <v>61</v>
      </c>
      <c r="C76" s="152" t="s">
        <v>351</v>
      </c>
      <c r="D76" s="146">
        <v>500</v>
      </c>
      <c r="E76" s="146">
        <v>0</v>
      </c>
      <c r="F76" s="146">
        <v>500</v>
      </c>
      <c r="G76" s="157"/>
      <c r="H76" s="157"/>
    </row>
    <row r="77" spans="1:8" ht="12.75">
      <c r="A77" s="143">
        <v>34</v>
      </c>
      <c r="B77" s="146"/>
      <c r="C77" s="207" t="s">
        <v>354</v>
      </c>
      <c r="D77" s="144">
        <v>7600</v>
      </c>
      <c r="E77" s="144">
        <v>-990</v>
      </c>
      <c r="F77" s="144">
        <v>6610</v>
      </c>
      <c r="G77" s="144">
        <v>7600</v>
      </c>
      <c r="H77" s="144">
        <v>7600</v>
      </c>
    </row>
    <row r="78" spans="1:8" ht="12.75">
      <c r="A78" s="145">
        <v>343</v>
      </c>
      <c r="B78" s="146"/>
      <c r="C78" s="187" t="s">
        <v>355</v>
      </c>
      <c r="D78" s="144">
        <v>7600</v>
      </c>
      <c r="E78" s="144">
        <v>-990</v>
      </c>
      <c r="F78" s="144">
        <v>6610</v>
      </c>
      <c r="G78" s="125"/>
      <c r="H78" s="125"/>
    </row>
    <row r="79" spans="1:8" ht="12.75">
      <c r="A79" s="145"/>
      <c r="B79" s="151">
        <v>11</v>
      </c>
      <c r="C79" s="152" t="s">
        <v>352</v>
      </c>
      <c r="D79" s="146">
        <v>3400</v>
      </c>
      <c r="E79" s="146">
        <v>200</v>
      </c>
      <c r="F79" s="146">
        <v>3600</v>
      </c>
      <c r="G79" s="125"/>
      <c r="H79" s="125"/>
    </row>
    <row r="80" spans="1:8" ht="12.75">
      <c r="A80" s="145"/>
      <c r="B80" s="153">
        <v>31</v>
      </c>
      <c r="C80" s="152" t="s">
        <v>350</v>
      </c>
      <c r="D80" s="146">
        <v>0</v>
      </c>
      <c r="E80" s="146">
        <v>10</v>
      </c>
      <c r="F80" s="146">
        <v>10</v>
      </c>
      <c r="G80" s="125"/>
      <c r="H80" s="125"/>
    </row>
    <row r="81" spans="1:8" ht="12.75">
      <c r="A81" s="145"/>
      <c r="B81" s="153">
        <v>41</v>
      </c>
      <c r="C81" s="152" t="s">
        <v>349</v>
      </c>
      <c r="D81" s="146">
        <v>0</v>
      </c>
      <c r="E81" s="146">
        <v>0</v>
      </c>
      <c r="F81" s="146">
        <v>0</v>
      </c>
      <c r="G81" s="125"/>
      <c r="H81" s="125"/>
    </row>
    <row r="82" spans="1:8" ht="12.75">
      <c r="A82" s="145"/>
      <c r="B82" s="153">
        <v>51</v>
      </c>
      <c r="C82" s="152" t="s">
        <v>348</v>
      </c>
      <c r="D82" s="146">
        <v>4200</v>
      </c>
      <c r="E82" s="146">
        <v>-1200</v>
      </c>
      <c r="F82" s="146">
        <v>3000</v>
      </c>
      <c r="G82" s="125"/>
      <c r="H82" s="125"/>
    </row>
    <row r="83" spans="1:8" ht="12.75">
      <c r="A83" s="145"/>
      <c r="B83" s="153">
        <v>61</v>
      </c>
      <c r="C83" s="152" t="s">
        <v>351</v>
      </c>
      <c r="D83" s="146">
        <v>0</v>
      </c>
      <c r="E83" s="146">
        <v>0</v>
      </c>
      <c r="F83" s="146">
        <v>0</v>
      </c>
      <c r="G83" s="125"/>
      <c r="H83" s="125"/>
    </row>
    <row r="84" spans="1:8" ht="12.75">
      <c r="A84" s="143">
        <v>37</v>
      </c>
      <c r="B84" s="146"/>
      <c r="C84" s="187" t="s">
        <v>356</v>
      </c>
      <c r="D84" s="144">
        <v>16700</v>
      </c>
      <c r="E84" s="144">
        <v>34780</v>
      </c>
      <c r="F84" s="144">
        <v>51480</v>
      </c>
      <c r="G84" s="144">
        <v>30400</v>
      </c>
      <c r="H84" s="144">
        <v>30400</v>
      </c>
    </row>
    <row r="85" spans="1:8" ht="12.75">
      <c r="A85" s="145">
        <v>372</v>
      </c>
      <c r="B85" s="146"/>
      <c r="C85" s="187" t="s">
        <v>357</v>
      </c>
      <c r="D85" s="144">
        <v>16700</v>
      </c>
      <c r="E85" s="144">
        <v>34780</v>
      </c>
      <c r="F85" s="144">
        <v>51480</v>
      </c>
      <c r="G85" s="144"/>
      <c r="H85" s="144"/>
    </row>
    <row r="86" spans="1:8" ht="12.75">
      <c r="A86" s="145"/>
      <c r="B86" s="151">
        <v>11</v>
      </c>
      <c r="C86" s="152" t="s">
        <v>352</v>
      </c>
      <c r="D86" s="146">
        <v>16700</v>
      </c>
      <c r="E86" s="146">
        <v>-7400</v>
      </c>
      <c r="F86" s="146">
        <v>9300</v>
      </c>
      <c r="G86" s="125"/>
      <c r="H86" s="125"/>
    </row>
    <row r="87" spans="1:8" ht="12.75">
      <c r="A87" s="145"/>
      <c r="B87" s="153">
        <v>31</v>
      </c>
      <c r="C87" s="152" t="s">
        <v>350</v>
      </c>
      <c r="D87" s="146">
        <v>0</v>
      </c>
      <c r="E87" s="146">
        <v>0</v>
      </c>
      <c r="F87" s="146">
        <v>0</v>
      </c>
      <c r="G87" s="125"/>
      <c r="H87" s="125"/>
    </row>
    <row r="88" spans="1:8" ht="12.75">
      <c r="A88" s="145"/>
      <c r="B88" s="153">
        <v>41</v>
      </c>
      <c r="C88" s="152" t="s">
        <v>349</v>
      </c>
      <c r="D88" s="146">
        <v>0</v>
      </c>
      <c r="E88" s="146">
        <v>0</v>
      </c>
      <c r="F88" s="146">
        <v>0</v>
      </c>
      <c r="G88" s="125"/>
      <c r="H88" s="125"/>
    </row>
    <row r="89" spans="1:8" ht="12.75">
      <c r="A89" s="145"/>
      <c r="B89" s="153">
        <v>51</v>
      </c>
      <c r="C89" s="152" t="s">
        <v>348</v>
      </c>
      <c r="D89" s="146">
        <v>0</v>
      </c>
      <c r="E89" s="146">
        <v>42180</v>
      </c>
      <c r="F89" s="146">
        <v>42180</v>
      </c>
      <c r="G89" s="125"/>
      <c r="H89" s="125"/>
    </row>
    <row r="90" spans="1:8" ht="12.75">
      <c r="A90" s="145"/>
      <c r="B90" s="153">
        <v>61</v>
      </c>
      <c r="C90" s="152" t="s">
        <v>351</v>
      </c>
      <c r="D90" s="146">
        <v>0</v>
      </c>
      <c r="E90" s="146">
        <v>0</v>
      </c>
      <c r="F90" s="146">
        <v>0</v>
      </c>
      <c r="G90" s="125"/>
      <c r="H90" s="125"/>
    </row>
    <row r="91" spans="1:8" ht="12.75">
      <c r="A91" s="143">
        <v>4</v>
      </c>
      <c r="B91" s="146"/>
      <c r="C91" s="144" t="s">
        <v>334</v>
      </c>
      <c r="D91" s="144">
        <v>104194.03</v>
      </c>
      <c r="E91" s="144">
        <v>34797.770000000004</v>
      </c>
      <c r="F91" s="144">
        <v>140839.05</v>
      </c>
      <c r="G91" s="144">
        <v>23000</v>
      </c>
      <c r="H91" s="144">
        <v>23000</v>
      </c>
    </row>
    <row r="92" spans="1:8" ht="12.75">
      <c r="A92" s="143">
        <v>42</v>
      </c>
      <c r="B92" s="146"/>
      <c r="C92" s="144" t="s">
        <v>339</v>
      </c>
      <c r="D92" s="144">
        <v>104194.03</v>
      </c>
      <c r="E92" s="144">
        <v>34797.770000000004</v>
      </c>
      <c r="F92" s="144">
        <v>140839.05</v>
      </c>
      <c r="G92" s="144">
        <v>23000</v>
      </c>
      <c r="H92" s="144">
        <v>23000</v>
      </c>
    </row>
    <row r="93" spans="1:8" ht="12.75">
      <c r="A93" s="145">
        <v>422</v>
      </c>
      <c r="B93" s="146"/>
      <c r="C93" s="146" t="s">
        <v>226</v>
      </c>
      <c r="D93" s="144">
        <v>92194.03</v>
      </c>
      <c r="E93" s="144">
        <v>22482.770000000004</v>
      </c>
      <c r="F93" s="144">
        <v>115196.55</v>
      </c>
      <c r="G93" s="125"/>
      <c r="H93" s="125"/>
    </row>
    <row r="94" spans="1:8" ht="12.75">
      <c r="A94" s="145"/>
      <c r="B94" s="151">
        <v>11</v>
      </c>
      <c r="C94" s="152" t="s">
        <v>352</v>
      </c>
      <c r="D94" s="146">
        <v>10076.25</v>
      </c>
      <c r="E94" s="146">
        <v>0</v>
      </c>
      <c r="F94" s="146">
        <v>10596</v>
      </c>
      <c r="G94" s="125"/>
      <c r="H94" s="125"/>
    </row>
    <row r="95" spans="1:8" ht="12.75">
      <c r="A95" s="145"/>
      <c r="B95" s="153">
        <v>31</v>
      </c>
      <c r="C95" s="152" t="s">
        <v>350</v>
      </c>
      <c r="D95" s="146">
        <v>0</v>
      </c>
      <c r="E95" s="146">
        <v>0</v>
      </c>
      <c r="F95" s="146">
        <v>0</v>
      </c>
      <c r="G95" s="125"/>
      <c r="H95" s="125"/>
    </row>
    <row r="96" spans="1:8" ht="12.75">
      <c r="A96" s="145"/>
      <c r="B96" s="153">
        <v>41</v>
      </c>
      <c r="C96" s="152" t="s">
        <v>349</v>
      </c>
      <c r="D96" s="146">
        <v>15000</v>
      </c>
      <c r="E96" s="146">
        <v>0</v>
      </c>
      <c r="F96" s="146">
        <v>15000</v>
      </c>
      <c r="G96" s="125"/>
      <c r="H96" s="125"/>
    </row>
    <row r="97" spans="1:8" ht="12.75">
      <c r="A97" s="145"/>
      <c r="B97" s="153">
        <v>51</v>
      </c>
      <c r="C97" s="152" t="s">
        <v>348</v>
      </c>
      <c r="D97" s="146">
        <v>65117.78</v>
      </c>
      <c r="E97" s="146">
        <v>22482.770000000004</v>
      </c>
      <c r="F97" s="146">
        <v>87600.55</v>
      </c>
      <c r="G97" s="125"/>
      <c r="H97" s="125"/>
    </row>
    <row r="98" spans="1:8" ht="12.75">
      <c r="A98" s="145"/>
      <c r="B98" s="153">
        <v>61</v>
      </c>
      <c r="C98" s="152" t="s">
        <v>351</v>
      </c>
      <c r="D98" s="146">
        <v>2000</v>
      </c>
      <c r="E98" s="146">
        <v>0</v>
      </c>
      <c r="F98" s="146">
        <v>2000</v>
      </c>
      <c r="G98" s="125"/>
      <c r="H98" s="125"/>
    </row>
    <row r="99" spans="1:8" ht="12.75">
      <c r="A99" s="145">
        <v>424</v>
      </c>
      <c r="B99" s="158"/>
      <c r="C99" s="146" t="s">
        <v>341</v>
      </c>
      <c r="D99" s="144">
        <v>12000</v>
      </c>
      <c r="E99" s="144">
        <v>12315</v>
      </c>
      <c r="F99" s="144">
        <v>25642.5</v>
      </c>
      <c r="G99" s="116"/>
      <c r="H99" s="116"/>
    </row>
    <row r="100" spans="1:8" s="100" customFormat="1" ht="12.75">
      <c r="A100" s="145"/>
      <c r="B100" s="151">
        <v>11</v>
      </c>
      <c r="C100" s="152" t="s">
        <v>352</v>
      </c>
      <c r="D100" s="146">
        <v>0</v>
      </c>
      <c r="E100" s="146">
        <v>3000</v>
      </c>
      <c r="F100" s="146">
        <v>4327.5</v>
      </c>
      <c r="G100" s="149"/>
      <c r="H100" s="149"/>
    </row>
    <row r="101" spans="1:8" ht="12.75">
      <c r="A101" s="145"/>
      <c r="B101" s="153">
        <v>31</v>
      </c>
      <c r="C101" s="152" t="s">
        <v>350</v>
      </c>
      <c r="D101" s="146">
        <v>0</v>
      </c>
      <c r="E101" s="146">
        <v>100</v>
      </c>
      <c r="F101" s="146">
        <v>100</v>
      </c>
      <c r="G101" s="125"/>
      <c r="H101" s="125"/>
    </row>
    <row r="102" spans="1:8" ht="12.75">
      <c r="A102" s="145"/>
      <c r="B102" s="153">
        <v>41</v>
      </c>
      <c r="C102" s="152" t="s">
        <v>349</v>
      </c>
      <c r="D102" s="146">
        <v>0</v>
      </c>
      <c r="E102" s="146">
        <v>0</v>
      </c>
      <c r="F102" s="146">
        <v>0</v>
      </c>
      <c r="G102" s="116"/>
      <c r="H102" s="116"/>
    </row>
    <row r="103" spans="1:8" s="100" customFormat="1" ht="12.75">
      <c r="A103" s="145"/>
      <c r="B103" s="153">
        <v>51</v>
      </c>
      <c r="C103" s="152" t="s">
        <v>348</v>
      </c>
      <c r="D103" s="146">
        <v>12000</v>
      </c>
      <c r="E103" s="146">
        <v>9215</v>
      </c>
      <c r="F103" s="146">
        <v>21215</v>
      </c>
      <c r="G103" s="149"/>
      <c r="H103" s="149"/>
    </row>
    <row r="104" spans="1:8" ht="12.75">
      <c r="A104" s="145"/>
      <c r="B104" s="153">
        <v>61</v>
      </c>
      <c r="C104" s="152" t="s">
        <v>351</v>
      </c>
      <c r="D104" s="146">
        <v>0</v>
      </c>
      <c r="E104" s="146">
        <v>0</v>
      </c>
      <c r="F104" s="146">
        <v>0</v>
      </c>
      <c r="G104" s="125"/>
      <c r="H104" s="125"/>
    </row>
    <row r="105" spans="1:8" ht="12.75">
      <c r="A105" s="134"/>
      <c r="B105" s="134"/>
      <c r="C105" s="136" t="s">
        <v>346</v>
      </c>
      <c r="D105" s="136">
        <f>D41+D91</f>
        <v>4097056.139999999</v>
      </c>
      <c r="E105" s="136">
        <f>E41+E91</f>
        <v>109055.92</v>
      </c>
      <c r="F105" s="136">
        <f>F41+F91</f>
        <v>4206112.06</v>
      </c>
      <c r="G105" s="136">
        <f>G41+G91</f>
        <v>3966192.09</v>
      </c>
      <c r="H105" s="136">
        <f>H41+H91</f>
        <v>3960317.09</v>
      </c>
    </row>
    <row r="107" spans="1:8" ht="12.75">
      <c r="A107" s="53" t="s">
        <v>381</v>
      </c>
      <c r="B107" s="53"/>
      <c r="C107" s="53"/>
      <c r="F107" t="s">
        <v>380</v>
      </c>
      <c r="H107" s="99"/>
    </row>
    <row r="108" spans="1:6" ht="12.75">
      <c r="A108" s="53" t="s">
        <v>382</v>
      </c>
      <c r="B108" s="53"/>
      <c r="C108" s="53"/>
      <c r="F108" t="s">
        <v>379</v>
      </c>
    </row>
    <row r="109" spans="1:8" ht="12.75">
      <c r="A109" s="53" t="s">
        <v>383</v>
      </c>
      <c r="B109" s="53"/>
      <c r="C109" s="53"/>
      <c r="H109" s="99"/>
    </row>
  </sheetData>
  <sheetProtection/>
  <mergeCells count="14">
    <mergeCell ref="A1:B1"/>
    <mergeCell ref="A2:B2"/>
    <mergeCell ref="A3:B3"/>
    <mergeCell ref="A5:I5"/>
    <mergeCell ref="A11:H11"/>
    <mergeCell ref="A40:H40"/>
    <mergeCell ref="A33:H33"/>
    <mergeCell ref="D12:D13"/>
    <mergeCell ref="E12:E13"/>
    <mergeCell ref="F12:F13"/>
    <mergeCell ref="A7:G7"/>
    <mergeCell ref="A9:G9"/>
    <mergeCell ref="G12:G13"/>
    <mergeCell ref="H12:H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2">
      <selection activeCell="I20" sqref="I20"/>
    </sheetView>
  </sheetViews>
  <sheetFormatPr defaultColWidth="8.8515625" defaultRowHeight="12.75"/>
  <cols>
    <col min="1" max="1" width="5.140625" style="53" customWidth="1"/>
    <col min="2" max="2" width="61.57421875" style="53" customWidth="1"/>
    <col min="3" max="4" width="11.28125" style="53" bestFit="1" customWidth="1"/>
    <col min="5" max="5" width="11.00390625" style="53" customWidth="1"/>
    <col min="6" max="6" width="11.28125" style="53" bestFit="1" customWidth="1"/>
    <col min="7" max="8" width="12.421875" style="53" customWidth="1"/>
    <col min="9" max="16384" width="8.8515625" style="53" customWidth="1"/>
  </cols>
  <sheetData>
    <row r="1" spans="1:9" ht="12.75">
      <c r="A1" s="264" t="s">
        <v>359</v>
      </c>
      <c r="B1" s="265"/>
      <c r="C1"/>
      <c r="D1"/>
      <c r="E1"/>
      <c r="F1"/>
      <c r="G1"/>
      <c r="H1"/>
      <c r="I1"/>
    </row>
    <row r="2" spans="1:9" ht="12.75">
      <c r="A2" s="264" t="s">
        <v>360</v>
      </c>
      <c r="B2" s="265"/>
      <c r="C2"/>
      <c r="D2"/>
      <c r="E2"/>
      <c r="F2"/>
      <c r="G2"/>
      <c r="H2"/>
      <c r="I2"/>
    </row>
    <row r="3" spans="1:9" ht="12.75">
      <c r="A3" s="264" t="s">
        <v>293</v>
      </c>
      <c r="B3" s="265"/>
      <c r="C3"/>
      <c r="D3"/>
      <c r="E3"/>
      <c r="F3"/>
      <c r="G3"/>
      <c r="H3"/>
      <c r="I3"/>
    </row>
    <row r="4" spans="1:9" ht="12.75">
      <c r="A4"/>
      <c r="B4"/>
      <c r="C4"/>
      <c r="D4"/>
      <c r="E4"/>
      <c r="F4"/>
      <c r="G4"/>
      <c r="H4"/>
      <c r="I4"/>
    </row>
    <row r="5" spans="1:9" ht="12.75">
      <c r="A5" s="246" t="s">
        <v>277</v>
      </c>
      <c r="B5" s="246"/>
      <c r="C5" s="246"/>
      <c r="D5" s="246"/>
      <c r="E5" s="246"/>
      <c r="F5" s="246"/>
      <c r="G5" s="246"/>
      <c r="H5" s="246"/>
      <c r="I5" s="246"/>
    </row>
    <row r="6" spans="1:9" ht="12.75">
      <c r="A6" s="206"/>
      <c r="B6" s="206"/>
      <c r="C6" s="206"/>
      <c r="D6" s="206"/>
      <c r="E6" s="206"/>
      <c r="F6" s="206"/>
      <c r="G6" s="206"/>
      <c r="H6" s="206"/>
      <c r="I6" s="206"/>
    </row>
    <row r="7" spans="1:9" ht="12.75">
      <c r="A7" s="246" t="s">
        <v>278</v>
      </c>
      <c r="B7" s="246"/>
      <c r="C7" s="246"/>
      <c r="D7" s="246"/>
      <c r="E7" s="246"/>
      <c r="F7" s="262"/>
      <c r="G7" s="262"/>
      <c r="H7" s="206"/>
      <c r="I7" s="206"/>
    </row>
    <row r="8" spans="1:9" ht="9.75" customHeight="1">
      <c r="A8" s="206"/>
      <c r="B8" s="206"/>
      <c r="C8" s="206"/>
      <c r="D8" s="206"/>
      <c r="E8" s="206"/>
      <c r="F8" s="80"/>
      <c r="G8" s="80"/>
      <c r="H8" s="206"/>
      <c r="I8" s="206"/>
    </row>
    <row r="9" spans="1:9" ht="12.75">
      <c r="A9" s="246" t="s">
        <v>365</v>
      </c>
      <c r="B9" s="263"/>
      <c r="C9" s="263"/>
      <c r="D9" s="263"/>
      <c r="E9" s="263"/>
      <c r="F9" s="263"/>
      <c r="G9" s="263"/>
      <c r="H9" s="206"/>
      <c r="I9" s="206"/>
    </row>
    <row r="10" ht="12.75">
      <c r="H10" s="139"/>
    </row>
    <row r="11" spans="1:8" ht="18.75" customHeight="1">
      <c r="A11" s="268" t="s">
        <v>362</v>
      </c>
      <c r="B11" s="269"/>
      <c r="C11" s="269"/>
      <c r="D11" s="269"/>
      <c r="E11" s="269"/>
      <c r="F11" s="269"/>
      <c r="G11" s="269"/>
      <c r="H11" s="270"/>
    </row>
    <row r="12" spans="1:8" ht="12.75">
      <c r="A12" s="160" t="s">
        <v>294</v>
      </c>
      <c r="B12" s="160" t="s">
        <v>294</v>
      </c>
      <c r="C12" s="108" t="s">
        <v>295</v>
      </c>
      <c r="D12" s="271" t="s">
        <v>207</v>
      </c>
      <c r="E12" s="108" t="s">
        <v>198</v>
      </c>
      <c r="F12" s="271" t="s">
        <v>347</v>
      </c>
      <c r="G12" s="108" t="s">
        <v>296</v>
      </c>
      <c r="H12" s="108" t="s">
        <v>296</v>
      </c>
    </row>
    <row r="13" spans="1:8" ht="12.75">
      <c r="A13" s="110" t="s">
        <v>298</v>
      </c>
      <c r="B13" s="110" t="s">
        <v>299</v>
      </c>
      <c r="C13" s="108">
        <v>2021</v>
      </c>
      <c r="D13" s="271"/>
      <c r="E13" s="108"/>
      <c r="F13" s="271"/>
      <c r="G13" s="108">
        <v>2023</v>
      </c>
      <c r="H13" s="108">
        <v>2024</v>
      </c>
    </row>
    <row r="14" spans="1:8" ht="12.75">
      <c r="A14" s="266" t="s">
        <v>300</v>
      </c>
      <c r="B14" s="266" t="s">
        <v>294</v>
      </c>
      <c r="C14" s="111"/>
      <c r="D14" s="111"/>
      <c r="E14" s="111"/>
      <c r="F14" s="111"/>
      <c r="G14" s="111"/>
      <c r="H14" s="111"/>
    </row>
    <row r="15" spans="1:11" ht="12.75">
      <c r="A15" s="114" t="s">
        <v>301</v>
      </c>
      <c r="B15" s="114" t="s">
        <v>302</v>
      </c>
      <c r="C15" s="114">
        <f>SUM(C16+C20+C22+C25)</f>
        <v>4221966.3</v>
      </c>
      <c r="D15" s="114">
        <f>D16+D20+D22+D25</f>
        <v>4097056.14</v>
      </c>
      <c r="E15" s="114">
        <f>E16+E20+E22+E25</f>
        <v>109055.92</v>
      </c>
      <c r="F15" s="114">
        <f>F16+F20+F22+F25</f>
        <v>4206112.06</v>
      </c>
      <c r="G15" s="114">
        <f>G16+G20+G22+G25</f>
        <v>3966192.09</v>
      </c>
      <c r="H15" s="114">
        <f>H16+H20+H22+H25</f>
        <v>3960317.09</v>
      </c>
      <c r="K15" s="140"/>
    </row>
    <row r="16" spans="1:11" ht="12.75">
      <c r="A16" s="116" t="s">
        <v>303</v>
      </c>
      <c r="B16" s="116" t="s">
        <v>304</v>
      </c>
      <c r="C16" s="116">
        <v>3732818.95</v>
      </c>
      <c r="D16" s="116">
        <v>3642675.74</v>
      </c>
      <c r="E16" s="116">
        <v>59892.2</v>
      </c>
      <c r="F16" s="116">
        <v>3702567.94</v>
      </c>
      <c r="G16" s="116">
        <v>3558337.5</v>
      </c>
      <c r="H16" s="116">
        <v>3552462.5</v>
      </c>
      <c r="K16" s="141"/>
    </row>
    <row r="17" spans="1:11" ht="12.75">
      <c r="A17" s="117">
        <v>634</v>
      </c>
      <c r="B17" s="118" t="s">
        <v>305</v>
      </c>
      <c r="C17" s="118">
        <v>76100</v>
      </c>
      <c r="D17" s="118">
        <v>28599.63</v>
      </c>
      <c r="E17" s="118">
        <v>0</v>
      </c>
      <c r="F17" s="118">
        <v>28599.63</v>
      </c>
      <c r="G17" s="116"/>
      <c r="H17" s="116"/>
      <c r="K17" s="141"/>
    </row>
    <row r="18" spans="1:11" ht="12.75">
      <c r="A18" s="118" t="s">
        <v>306</v>
      </c>
      <c r="B18" s="118" t="s">
        <v>307</v>
      </c>
      <c r="C18" s="118">
        <v>3518847.35</v>
      </c>
      <c r="D18" s="118">
        <v>3519962.5</v>
      </c>
      <c r="E18" s="118">
        <v>27357.43</v>
      </c>
      <c r="F18" s="118">
        <v>3547319.93</v>
      </c>
      <c r="G18" s="118"/>
      <c r="H18" s="118"/>
      <c r="K18" s="141"/>
    </row>
    <row r="19" spans="1:8" ht="12.75">
      <c r="A19" s="117">
        <v>638</v>
      </c>
      <c r="B19" s="118" t="s">
        <v>308</v>
      </c>
      <c r="C19" s="118">
        <v>137871.6</v>
      </c>
      <c r="D19" s="118">
        <v>94113.61</v>
      </c>
      <c r="E19" s="118">
        <v>32534.77</v>
      </c>
      <c r="F19" s="118">
        <v>126648.38</v>
      </c>
      <c r="G19" s="125"/>
      <c r="H19" s="125"/>
    </row>
    <row r="20" spans="1:8" ht="25.5" customHeight="1">
      <c r="A20" s="116" t="s">
        <v>309</v>
      </c>
      <c r="B20" s="127" t="s">
        <v>310</v>
      </c>
      <c r="C20" s="116">
        <v>164570.26</v>
      </c>
      <c r="D20" s="116">
        <v>173200</v>
      </c>
      <c r="E20" s="116">
        <v>-26096</v>
      </c>
      <c r="F20" s="116">
        <v>147104</v>
      </c>
      <c r="G20" s="116">
        <v>173200</v>
      </c>
      <c r="H20" s="116">
        <v>173200</v>
      </c>
    </row>
    <row r="21" spans="1:8" ht="12.75">
      <c r="A21" s="118" t="s">
        <v>311</v>
      </c>
      <c r="B21" s="118" t="s">
        <v>312</v>
      </c>
      <c r="C21" s="118">
        <v>164570.26</v>
      </c>
      <c r="D21" s="118">
        <v>173200</v>
      </c>
      <c r="E21" s="118">
        <v>-26096</v>
      </c>
      <c r="F21" s="118">
        <v>147104</v>
      </c>
      <c r="G21" s="125"/>
      <c r="H21" s="125"/>
    </row>
    <row r="22" spans="1:8" ht="12.75">
      <c r="A22" s="116" t="s">
        <v>313</v>
      </c>
      <c r="B22" s="116" t="s">
        <v>314</v>
      </c>
      <c r="C22" s="116">
        <v>21878.2</v>
      </c>
      <c r="D22" s="116">
        <v>21139.11</v>
      </c>
      <c r="E22" s="116">
        <v>6000</v>
      </c>
      <c r="F22" s="116">
        <v>27139.11</v>
      </c>
      <c r="G22" s="116">
        <v>5000</v>
      </c>
      <c r="H22" s="116">
        <v>5000</v>
      </c>
    </row>
    <row r="23" spans="1:8" ht="12.75">
      <c r="A23" s="118" t="s">
        <v>315</v>
      </c>
      <c r="B23" s="118" t="s">
        <v>316</v>
      </c>
      <c r="C23" s="118">
        <v>2378.2</v>
      </c>
      <c r="D23" s="118">
        <v>3139.11</v>
      </c>
      <c r="E23" s="118">
        <v>5000</v>
      </c>
      <c r="F23" s="118">
        <v>8319.11</v>
      </c>
      <c r="G23" s="125"/>
      <c r="H23" s="125"/>
    </row>
    <row r="24" spans="1:8" ht="12.75">
      <c r="A24" s="118" t="s">
        <v>317</v>
      </c>
      <c r="B24" s="118" t="s">
        <v>318</v>
      </c>
      <c r="C24" s="118">
        <v>19500</v>
      </c>
      <c r="D24" s="118">
        <v>18000</v>
      </c>
      <c r="E24" s="118">
        <v>1000</v>
      </c>
      <c r="F24" s="118">
        <v>19000</v>
      </c>
      <c r="G24" s="125"/>
      <c r="H24" s="125"/>
    </row>
    <row r="25" spans="1:8" ht="12.75">
      <c r="A25" s="128">
        <v>67</v>
      </c>
      <c r="B25" s="116" t="s">
        <v>319</v>
      </c>
      <c r="C25" s="116">
        <v>302698.89</v>
      </c>
      <c r="D25" s="116">
        <v>260041.29</v>
      </c>
      <c r="E25" s="116">
        <v>69259.72</v>
      </c>
      <c r="F25" s="116">
        <v>329301.01</v>
      </c>
      <c r="G25" s="116">
        <v>229654.59</v>
      </c>
      <c r="H25" s="116">
        <v>229654.59</v>
      </c>
    </row>
    <row r="26" spans="1:8" ht="12.75">
      <c r="A26" s="117">
        <v>671</v>
      </c>
      <c r="B26" s="118" t="s">
        <v>320</v>
      </c>
      <c r="C26" s="118">
        <v>302698.89</v>
      </c>
      <c r="D26" s="118">
        <v>260041.29</v>
      </c>
      <c r="E26" s="118">
        <v>69259.72</v>
      </c>
      <c r="F26" s="118">
        <v>329301.01</v>
      </c>
      <c r="G26" s="129"/>
      <c r="H26" s="130"/>
    </row>
    <row r="27" spans="1:8" ht="12.75">
      <c r="A27" s="266" t="s">
        <v>321</v>
      </c>
      <c r="B27" s="266" t="s">
        <v>294</v>
      </c>
      <c r="C27" s="111"/>
      <c r="D27" s="111"/>
      <c r="E27" s="111"/>
      <c r="F27" s="111"/>
      <c r="G27" s="111"/>
      <c r="H27" s="111"/>
    </row>
    <row r="28" spans="1:8" ht="12.75">
      <c r="A28" s="114" t="s">
        <v>297</v>
      </c>
      <c r="B28" s="114" t="s">
        <v>322</v>
      </c>
      <c r="C28" s="114">
        <v>-12159.15</v>
      </c>
      <c r="D28" s="114">
        <v>0</v>
      </c>
      <c r="E28" s="114">
        <v>0</v>
      </c>
      <c r="F28" s="114">
        <f>F29</f>
        <v>0</v>
      </c>
      <c r="G28" s="114">
        <f>SUM(G29)</f>
        <v>0</v>
      </c>
      <c r="H28" s="114">
        <f>SUM(H29)</f>
        <v>0</v>
      </c>
    </row>
    <row r="29" spans="1:8" ht="12.75">
      <c r="A29" s="116" t="s">
        <v>323</v>
      </c>
      <c r="B29" s="116" t="s">
        <v>324</v>
      </c>
      <c r="C29" s="116">
        <v>-12159.15</v>
      </c>
      <c r="D29" s="116">
        <v>0</v>
      </c>
      <c r="E29" s="116">
        <v>0</v>
      </c>
      <c r="F29" s="116">
        <v>0</v>
      </c>
      <c r="G29" s="116">
        <f>SUM(G30)</f>
        <v>0</v>
      </c>
      <c r="H29" s="116">
        <f>SUM(H30)</f>
        <v>0</v>
      </c>
    </row>
    <row r="30" spans="1:8" s="98" customFormat="1" ht="12">
      <c r="A30" s="118" t="s">
        <v>325</v>
      </c>
      <c r="B30" s="118" t="s">
        <v>326</v>
      </c>
      <c r="C30" s="118">
        <v>1121.8</v>
      </c>
      <c r="D30" s="118">
        <v>0</v>
      </c>
      <c r="E30" s="116">
        <v>0</v>
      </c>
      <c r="F30" s="118">
        <v>0</v>
      </c>
      <c r="G30" s="125">
        <v>0</v>
      </c>
      <c r="H30" s="125">
        <v>0</v>
      </c>
    </row>
    <row r="31" spans="1:8" s="98" customFormat="1" ht="12">
      <c r="A31" s="117">
        <v>922</v>
      </c>
      <c r="B31" s="133" t="s">
        <v>327</v>
      </c>
      <c r="C31" s="118">
        <v>-13280.95</v>
      </c>
      <c r="D31" s="118">
        <v>0</v>
      </c>
      <c r="E31" s="116">
        <v>0</v>
      </c>
      <c r="F31" s="118">
        <v>0</v>
      </c>
      <c r="G31" s="125">
        <v>0</v>
      </c>
      <c r="H31" s="125">
        <v>0</v>
      </c>
    </row>
    <row r="32" spans="1:8" s="98" customFormat="1" ht="12">
      <c r="A32" s="134"/>
      <c r="B32" s="136" t="s">
        <v>373</v>
      </c>
      <c r="C32" s="136">
        <v>4209807.15</v>
      </c>
      <c r="D32" s="136">
        <v>4097056.14</v>
      </c>
      <c r="E32" s="159">
        <f>E15</f>
        <v>109055.92</v>
      </c>
      <c r="F32" s="159">
        <f>F15</f>
        <v>4206112.06</v>
      </c>
      <c r="G32" s="137">
        <f>SUM(G15+G28)</f>
        <v>3966192.09</v>
      </c>
      <c r="H32" s="138">
        <f>SUM(H15+H28)</f>
        <v>3960317.09</v>
      </c>
    </row>
    <row r="33" spans="1:8" ht="12.75">
      <c r="A33" s="94"/>
      <c r="B33" s="95"/>
      <c r="C33" s="95"/>
      <c r="D33" s="95"/>
      <c r="E33" s="95"/>
      <c r="F33" s="95"/>
      <c r="G33" s="96"/>
      <c r="H33" s="97"/>
    </row>
    <row r="34" spans="1:8" ht="12.75">
      <c r="A34" s="267" t="s">
        <v>329</v>
      </c>
      <c r="B34" s="267"/>
      <c r="C34" s="161"/>
      <c r="D34" s="161"/>
      <c r="E34" s="161"/>
      <c r="F34" s="161"/>
      <c r="G34" s="162"/>
      <c r="H34" s="163"/>
    </row>
    <row r="35" spans="1:8" ht="12.75">
      <c r="A35" s="114" t="s">
        <v>10</v>
      </c>
      <c r="B35" s="114" t="s">
        <v>217</v>
      </c>
      <c r="C35" s="114">
        <v>4160538.72</v>
      </c>
      <c r="D35" s="114">
        <f>SUM(D36+D40+D46+D48)</f>
        <v>3992862.11</v>
      </c>
      <c r="E35" s="114">
        <f>SUM(E36+E40+E46+E48)</f>
        <v>74258.15</v>
      </c>
      <c r="F35" s="114">
        <f>SUM(F36+F40+F46+F48)</f>
        <v>4065273.0100000002</v>
      </c>
      <c r="G35" s="114">
        <f>SUM(G36+G40+G46+G48)</f>
        <v>3943192.09</v>
      </c>
      <c r="H35" s="114">
        <f>SUM(H36+H40+H46+H48)</f>
        <v>3937317.09</v>
      </c>
    </row>
    <row r="36" spans="1:8" ht="12.75">
      <c r="A36" s="116" t="s">
        <v>84</v>
      </c>
      <c r="B36" s="116" t="s">
        <v>218</v>
      </c>
      <c r="C36" s="116">
        <f>C37+C38+C39</f>
        <v>3449730.66</v>
      </c>
      <c r="D36" s="116">
        <f>D37+D38+D39</f>
        <v>3318699.63</v>
      </c>
      <c r="E36" s="116">
        <f>E37+E38+E39</f>
        <v>-5421.889999999999</v>
      </c>
      <c r="F36" s="116">
        <f>F37+F38+F39</f>
        <v>3313277.74</v>
      </c>
      <c r="G36" s="116">
        <v>3275800</v>
      </c>
      <c r="H36" s="116">
        <v>3275800</v>
      </c>
    </row>
    <row r="37" spans="1:8" ht="12.75">
      <c r="A37" s="118" t="s">
        <v>86</v>
      </c>
      <c r="B37" s="118" t="s">
        <v>330</v>
      </c>
      <c r="C37" s="118">
        <v>2813018</v>
      </c>
      <c r="D37" s="118">
        <v>2720827.5</v>
      </c>
      <c r="E37" s="118">
        <v>3058.95</v>
      </c>
      <c r="F37" s="118">
        <v>2723886.45</v>
      </c>
      <c r="G37" s="125"/>
      <c r="H37" s="125"/>
    </row>
    <row r="38" spans="1:8" ht="12.75">
      <c r="A38" s="118" t="s">
        <v>91</v>
      </c>
      <c r="B38" s="118" t="s">
        <v>219</v>
      </c>
      <c r="C38" s="118">
        <v>156700</v>
      </c>
      <c r="D38" s="118">
        <v>130500</v>
      </c>
      <c r="E38" s="118">
        <v>10250</v>
      </c>
      <c r="F38" s="118">
        <v>140750</v>
      </c>
      <c r="G38" s="125"/>
      <c r="H38" s="125"/>
    </row>
    <row r="39" spans="1:8" ht="12.75">
      <c r="A39" s="118" t="s">
        <v>94</v>
      </c>
      <c r="B39" s="118" t="s">
        <v>220</v>
      </c>
      <c r="C39" s="118">
        <v>480012.66</v>
      </c>
      <c r="D39" s="118">
        <v>467372.13</v>
      </c>
      <c r="E39" s="118">
        <v>-18730.84</v>
      </c>
      <c r="F39" s="118">
        <v>448641.29</v>
      </c>
      <c r="G39" s="125"/>
      <c r="H39" s="125"/>
    </row>
    <row r="40" spans="1:8" ht="12.75">
      <c r="A40" s="116" t="s">
        <v>12</v>
      </c>
      <c r="B40" s="116" t="s">
        <v>221</v>
      </c>
      <c r="C40" s="116">
        <f>C41+C42+C43+C44+C45</f>
        <v>678728.06</v>
      </c>
      <c r="D40" s="116">
        <f>D41+D42+D43+D44+D45</f>
        <v>649862.48</v>
      </c>
      <c r="E40" s="116">
        <f>E41+E42+E43+E44+E45</f>
        <v>45890.04</v>
      </c>
      <c r="F40" s="116">
        <f>F41+F42+F43+F44+F45</f>
        <v>693905.27</v>
      </c>
      <c r="G40" s="116">
        <v>629392.09</v>
      </c>
      <c r="H40" s="116">
        <v>623517.09</v>
      </c>
    </row>
    <row r="41" spans="1:8" ht="12.75">
      <c r="A41" s="118" t="s">
        <v>14</v>
      </c>
      <c r="B41" s="118" t="s">
        <v>222</v>
      </c>
      <c r="C41" s="118">
        <v>196310</v>
      </c>
      <c r="D41" s="118">
        <v>201625.12</v>
      </c>
      <c r="E41" s="118">
        <v>20810.5</v>
      </c>
      <c r="F41" s="118">
        <v>222435.62</v>
      </c>
      <c r="G41" s="125"/>
      <c r="H41" s="125"/>
    </row>
    <row r="42" spans="1:8" ht="12.75">
      <c r="A42" s="118" t="s">
        <v>20</v>
      </c>
      <c r="B42" s="118" t="s">
        <v>223</v>
      </c>
      <c r="C42" s="118">
        <v>317000.29</v>
      </c>
      <c r="D42" s="118">
        <v>321624.5</v>
      </c>
      <c r="E42" s="118">
        <v>-6379.32</v>
      </c>
      <c r="F42" s="118">
        <v>314934.18</v>
      </c>
      <c r="G42" s="125"/>
      <c r="H42" s="125"/>
    </row>
    <row r="43" spans="1:8" ht="12.75">
      <c r="A43" s="118" t="s">
        <v>30</v>
      </c>
      <c r="B43" s="118" t="s">
        <v>224</v>
      </c>
      <c r="C43" s="118">
        <v>140221.21</v>
      </c>
      <c r="D43" s="118">
        <v>101639.11</v>
      </c>
      <c r="E43" s="118">
        <v>27558.11</v>
      </c>
      <c r="F43" s="118">
        <v>129197.22</v>
      </c>
      <c r="G43" s="125"/>
      <c r="H43" s="125"/>
    </row>
    <row r="44" spans="1:8" ht="12.75">
      <c r="A44" s="164">
        <v>324</v>
      </c>
      <c r="B44" s="118" t="s">
        <v>331</v>
      </c>
      <c r="C44" s="118">
        <v>0</v>
      </c>
      <c r="D44" s="118">
        <v>0</v>
      </c>
      <c r="E44" s="118">
        <f>F44-D44</f>
        <v>0</v>
      </c>
      <c r="F44" s="118">
        <v>0</v>
      </c>
      <c r="G44" s="125"/>
      <c r="H44" s="125"/>
    </row>
    <row r="45" spans="1:8" ht="12.75">
      <c r="A45" s="118" t="s">
        <v>48</v>
      </c>
      <c r="B45" s="118" t="s">
        <v>225</v>
      </c>
      <c r="C45" s="118">
        <v>25196.56</v>
      </c>
      <c r="D45" s="118">
        <v>24973.75</v>
      </c>
      <c r="E45" s="118">
        <v>3900.75</v>
      </c>
      <c r="F45" s="118">
        <v>27338.25</v>
      </c>
      <c r="G45" s="125"/>
      <c r="H45" s="125"/>
    </row>
    <row r="46" spans="1:8" ht="12.75">
      <c r="A46" s="165">
        <v>34</v>
      </c>
      <c r="B46" s="116" t="s">
        <v>57</v>
      </c>
      <c r="C46" s="116">
        <f>C47</f>
        <v>10800</v>
      </c>
      <c r="D46" s="116">
        <f>D47</f>
        <v>7600</v>
      </c>
      <c r="E46" s="116">
        <f>E47</f>
        <v>-990</v>
      </c>
      <c r="F46" s="116">
        <f>F47</f>
        <v>6610</v>
      </c>
      <c r="G46" s="116">
        <v>7600</v>
      </c>
      <c r="H46" s="116">
        <v>7600</v>
      </c>
    </row>
    <row r="47" spans="1:8" ht="12.75">
      <c r="A47" s="117">
        <v>343</v>
      </c>
      <c r="B47" s="118" t="s">
        <v>59</v>
      </c>
      <c r="C47" s="118">
        <v>10800</v>
      </c>
      <c r="D47" s="118">
        <v>7600</v>
      </c>
      <c r="E47" s="118">
        <v>-990</v>
      </c>
      <c r="F47" s="118">
        <v>6610</v>
      </c>
      <c r="G47" s="125"/>
      <c r="H47" s="125"/>
    </row>
    <row r="48" spans="1:8" ht="12.75">
      <c r="A48" s="128">
        <v>37</v>
      </c>
      <c r="B48" s="116" t="s">
        <v>332</v>
      </c>
      <c r="C48" s="116">
        <f>C49</f>
        <v>21280</v>
      </c>
      <c r="D48" s="116">
        <f>D49</f>
        <v>16700</v>
      </c>
      <c r="E48" s="116">
        <f>E49</f>
        <v>34780</v>
      </c>
      <c r="F48" s="116">
        <f>F49</f>
        <v>51480</v>
      </c>
      <c r="G48" s="116">
        <v>30400</v>
      </c>
      <c r="H48" s="116">
        <v>30400</v>
      </c>
    </row>
    <row r="49" spans="1:8" ht="12.75">
      <c r="A49" s="117">
        <v>372</v>
      </c>
      <c r="B49" s="118" t="s">
        <v>333</v>
      </c>
      <c r="C49" s="118">
        <v>21280</v>
      </c>
      <c r="D49" s="118">
        <v>16700</v>
      </c>
      <c r="E49" s="118">
        <v>34780</v>
      </c>
      <c r="F49" s="118">
        <v>51480</v>
      </c>
      <c r="G49" s="125"/>
      <c r="H49" s="125"/>
    </row>
    <row r="50" spans="1:8" ht="12.75">
      <c r="A50" s="114" t="s">
        <v>147</v>
      </c>
      <c r="B50" s="114" t="s">
        <v>334</v>
      </c>
      <c r="C50" s="114">
        <v>49268.43</v>
      </c>
      <c r="D50" s="114">
        <f>SUM(D51+D53+D57)</f>
        <v>104194.03</v>
      </c>
      <c r="E50" s="114">
        <f>SUM(E51+E53+E57)</f>
        <v>34797.770000000004</v>
      </c>
      <c r="F50" s="114">
        <f>SUM(F51+F53+F57)</f>
        <v>140839.05</v>
      </c>
      <c r="G50" s="114">
        <f>SUM(G51+G53+G57)</f>
        <v>23000</v>
      </c>
      <c r="H50" s="114">
        <f>SUM(H51+H53+H57)</f>
        <v>23000</v>
      </c>
    </row>
    <row r="51" spans="1:8" ht="12.75">
      <c r="A51" s="116" t="s">
        <v>335</v>
      </c>
      <c r="B51" s="116" t="s">
        <v>336</v>
      </c>
      <c r="C51" s="116">
        <v>0</v>
      </c>
      <c r="D51" s="116">
        <f>SUM(D52)</f>
        <v>0</v>
      </c>
      <c r="E51" s="116">
        <f>F51-D51</f>
        <v>0</v>
      </c>
      <c r="F51" s="116">
        <f>SUM(F52)</f>
        <v>0</v>
      </c>
      <c r="G51" s="116">
        <v>0</v>
      </c>
      <c r="H51" s="116">
        <v>0</v>
      </c>
    </row>
    <row r="52" spans="1:8" ht="12.75">
      <c r="A52" s="118" t="s">
        <v>337</v>
      </c>
      <c r="B52" s="118" t="s">
        <v>338</v>
      </c>
      <c r="C52" s="118">
        <v>0</v>
      </c>
      <c r="D52" s="118">
        <v>0</v>
      </c>
      <c r="E52" s="116">
        <f>F52-D52</f>
        <v>0</v>
      </c>
      <c r="F52" s="118">
        <v>0</v>
      </c>
      <c r="G52" s="125"/>
      <c r="H52" s="125"/>
    </row>
    <row r="53" spans="1:8" ht="12.75">
      <c r="A53" s="116" t="s">
        <v>149</v>
      </c>
      <c r="B53" s="116" t="s">
        <v>339</v>
      </c>
      <c r="C53" s="116">
        <v>49268.43</v>
      </c>
      <c r="D53" s="116">
        <f>D54+D55+D56</f>
        <v>104194.03</v>
      </c>
      <c r="E53" s="116">
        <f>E54+E55+E56</f>
        <v>34797.770000000004</v>
      </c>
      <c r="F53" s="116">
        <f>F54+F55+F56</f>
        <v>140839.05</v>
      </c>
      <c r="G53" s="116">
        <v>23000</v>
      </c>
      <c r="H53" s="116">
        <v>23000</v>
      </c>
    </row>
    <row r="54" spans="1:8" ht="12.75">
      <c r="A54" s="164">
        <v>421</v>
      </c>
      <c r="B54" s="118" t="s">
        <v>340</v>
      </c>
      <c r="C54" s="118">
        <v>0</v>
      </c>
      <c r="D54" s="118">
        <v>0</v>
      </c>
      <c r="E54" s="118">
        <f>F54-D54</f>
        <v>0</v>
      </c>
      <c r="F54" s="118">
        <v>0</v>
      </c>
      <c r="G54" s="116"/>
      <c r="H54" s="116"/>
    </row>
    <row r="55" spans="1:8" ht="12.75">
      <c r="A55" s="118" t="s">
        <v>151</v>
      </c>
      <c r="B55" s="118" t="s">
        <v>226</v>
      </c>
      <c r="C55" s="118">
        <v>32948.43</v>
      </c>
      <c r="D55" s="118">
        <v>92194.03</v>
      </c>
      <c r="E55" s="118">
        <v>22482.77</v>
      </c>
      <c r="F55" s="118">
        <v>115196.55</v>
      </c>
      <c r="G55" s="118"/>
      <c r="H55" s="118"/>
    </row>
    <row r="56" spans="1:8" ht="12.75">
      <c r="A56" s="117">
        <v>424</v>
      </c>
      <c r="B56" s="118" t="s">
        <v>341</v>
      </c>
      <c r="C56" s="118">
        <v>16320</v>
      </c>
      <c r="D56" s="118">
        <v>12000</v>
      </c>
      <c r="E56" s="118">
        <v>12315</v>
      </c>
      <c r="F56" s="118">
        <v>25642.5</v>
      </c>
      <c r="G56" s="118"/>
      <c r="H56" s="118"/>
    </row>
    <row r="57" spans="1:8" ht="12.75">
      <c r="A57" s="116" t="s">
        <v>342</v>
      </c>
      <c r="B57" s="116" t="s">
        <v>343</v>
      </c>
      <c r="C57" s="116">
        <v>0</v>
      </c>
      <c r="D57" s="116">
        <f>SUM(D58)</f>
        <v>0</v>
      </c>
      <c r="E57" s="116">
        <v>0</v>
      </c>
      <c r="F57" s="116">
        <f>SUM(F58)</f>
        <v>0</v>
      </c>
      <c r="G57" s="116">
        <f>SUM(G58)</f>
        <v>0</v>
      </c>
      <c r="H57" s="116">
        <f>SUM(H58)</f>
        <v>0</v>
      </c>
    </row>
    <row r="58" spans="1:8" ht="12.75">
      <c r="A58" s="118" t="s">
        <v>344</v>
      </c>
      <c r="B58" s="118" t="s">
        <v>345</v>
      </c>
      <c r="C58" s="118">
        <v>0</v>
      </c>
      <c r="D58" s="118">
        <v>0</v>
      </c>
      <c r="E58" s="118">
        <v>0</v>
      </c>
      <c r="F58" s="118">
        <v>0</v>
      </c>
      <c r="G58" s="125"/>
      <c r="H58" s="125"/>
    </row>
    <row r="59" spans="1:8" ht="12.75">
      <c r="A59" s="166"/>
      <c r="B59" s="208" t="s">
        <v>372</v>
      </c>
      <c r="C59" s="116">
        <v>4209807.15</v>
      </c>
      <c r="D59" s="144">
        <f>SUM(D35+D50)</f>
        <v>4097056.1399999997</v>
      </c>
      <c r="E59" s="144">
        <f>SUM(E35+E50+E57)</f>
        <v>109055.92</v>
      </c>
      <c r="F59" s="144">
        <f>SUM(F35+F50+F57)</f>
        <v>4206112.0600000005</v>
      </c>
      <c r="G59" s="167">
        <f>SUM(G35+G50)</f>
        <v>3966192.09</v>
      </c>
      <c r="H59" s="167">
        <f>H35+H50</f>
        <v>3960317.09</v>
      </c>
    </row>
    <row r="61" ht="12.75">
      <c r="H61" s="99"/>
    </row>
    <row r="62" spans="1:7" ht="12.75">
      <c r="A62" s="53" t="s">
        <v>381</v>
      </c>
      <c r="F62" t="s">
        <v>380</v>
      </c>
      <c r="G62"/>
    </row>
    <row r="63" spans="1:8" ht="12.75">
      <c r="A63" s="53" t="s">
        <v>382</v>
      </c>
      <c r="F63" t="s">
        <v>379</v>
      </c>
      <c r="G63"/>
      <c r="H63" s="99"/>
    </row>
    <row r="64" ht="12.75">
      <c r="A64" s="53" t="s">
        <v>383</v>
      </c>
    </row>
  </sheetData>
  <sheetProtection/>
  <mergeCells count="12">
    <mergeCell ref="A7:G7"/>
    <mergeCell ref="A9:G9"/>
    <mergeCell ref="A14:B14"/>
    <mergeCell ref="A27:B27"/>
    <mergeCell ref="A34:B34"/>
    <mergeCell ref="A1:B1"/>
    <mergeCell ref="A2:B2"/>
    <mergeCell ref="A3:B3"/>
    <mergeCell ref="A5:I5"/>
    <mergeCell ref="A11:H11"/>
    <mergeCell ref="F12:F13"/>
    <mergeCell ref="D12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9" sqref="A19:C21"/>
    </sheetView>
  </sheetViews>
  <sheetFormatPr defaultColWidth="9.140625" defaultRowHeight="12.75"/>
  <cols>
    <col min="1" max="1" width="27.421875" style="0" customWidth="1"/>
    <col min="2" max="2" width="14.28125" style="0" customWidth="1"/>
    <col min="3" max="4" width="16.00390625" style="0" customWidth="1"/>
    <col min="5" max="5" width="17.00390625" style="0" customWidth="1"/>
    <col min="6" max="6" width="15.7109375" style="0" customWidth="1"/>
    <col min="7" max="7" width="17.00390625" style="0" customWidth="1"/>
  </cols>
  <sheetData>
    <row r="1" spans="1:2" ht="12.75">
      <c r="A1" s="264" t="s">
        <v>359</v>
      </c>
      <c r="B1" s="265"/>
    </row>
    <row r="2" spans="1:2" ht="12.75">
      <c r="A2" s="264" t="s">
        <v>360</v>
      </c>
      <c r="B2" s="265"/>
    </row>
    <row r="3" spans="1:2" ht="12.75">
      <c r="A3" s="264" t="s">
        <v>293</v>
      </c>
      <c r="B3" s="265"/>
    </row>
    <row r="5" spans="1:9" s="98" customFormat="1" ht="12.75">
      <c r="A5" s="246" t="s">
        <v>277</v>
      </c>
      <c r="B5" s="246"/>
      <c r="C5" s="246"/>
      <c r="D5" s="246"/>
      <c r="E5" s="246"/>
      <c r="F5" s="246"/>
      <c r="G5" s="246"/>
      <c r="H5" s="246"/>
      <c r="I5" s="246"/>
    </row>
    <row r="6" spans="1:9" s="98" customFormat="1" ht="9.75" customHeight="1">
      <c r="A6" s="53"/>
      <c r="B6" s="53"/>
      <c r="C6" s="53"/>
      <c r="D6" s="53"/>
      <c r="E6" s="53"/>
      <c r="F6" s="53"/>
      <c r="G6" s="53"/>
      <c r="H6" s="53"/>
      <c r="I6" s="53"/>
    </row>
    <row r="7" spans="1:9" s="98" customFormat="1" ht="12.75">
      <c r="A7" s="246" t="s">
        <v>278</v>
      </c>
      <c r="B7" s="246"/>
      <c r="C7" s="246"/>
      <c r="D7" s="246"/>
      <c r="E7" s="246"/>
      <c r="F7" s="262"/>
      <c r="G7" s="262"/>
      <c r="H7" s="53"/>
      <c r="I7" s="53"/>
    </row>
    <row r="8" spans="1:9" s="98" customFormat="1" ht="10.5" customHeight="1">
      <c r="A8" s="206"/>
      <c r="B8" s="206"/>
      <c r="C8" s="206"/>
      <c r="D8" s="206"/>
      <c r="E8" s="206"/>
      <c r="F8" s="80"/>
      <c r="G8" s="80"/>
      <c r="H8" s="53"/>
      <c r="I8" s="53"/>
    </row>
    <row r="9" spans="1:9" s="98" customFormat="1" ht="12.75">
      <c r="A9" s="246" t="s">
        <v>365</v>
      </c>
      <c r="B9" s="263"/>
      <c r="C9" s="263"/>
      <c r="D9" s="263"/>
      <c r="E9" s="263"/>
      <c r="F9" s="263"/>
      <c r="G9" s="263"/>
      <c r="H9" s="53"/>
      <c r="I9" s="53"/>
    </row>
    <row r="10" spans="1:7" ht="13.5" customHeight="1">
      <c r="A10" s="79"/>
      <c r="B10" s="79"/>
      <c r="C10" s="79"/>
      <c r="D10" s="79"/>
      <c r="E10" s="79"/>
      <c r="F10" s="80"/>
      <c r="G10" s="80"/>
    </row>
    <row r="11" spans="1:7" ht="12.75">
      <c r="A11" s="272" t="s">
        <v>366</v>
      </c>
      <c r="B11" s="273"/>
      <c r="C11" s="273"/>
      <c r="D11" s="273"/>
      <c r="E11" s="273"/>
      <c r="F11" s="273"/>
      <c r="G11" s="274"/>
    </row>
    <row r="12" spans="1:7" ht="24">
      <c r="A12" s="209" t="s">
        <v>367</v>
      </c>
      <c r="B12" s="210" t="s">
        <v>207</v>
      </c>
      <c r="C12" s="210" t="s">
        <v>208</v>
      </c>
      <c r="D12" s="210" t="s">
        <v>198</v>
      </c>
      <c r="E12" s="209" t="s">
        <v>347</v>
      </c>
      <c r="F12" s="209" t="s">
        <v>358</v>
      </c>
      <c r="G12" s="209" t="s">
        <v>274</v>
      </c>
    </row>
    <row r="13" spans="1:7" ht="12.75">
      <c r="A13" s="211" t="s">
        <v>368</v>
      </c>
      <c r="B13" s="212">
        <v>4097056.14</v>
      </c>
      <c r="C13" s="213">
        <v>1744949.02</v>
      </c>
      <c r="D13" s="213">
        <v>109055.92</v>
      </c>
      <c r="E13" s="213">
        <v>4206112.06</v>
      </c>
      <c r="F13" s="213">
        <v>3966192.09</v>
      </c>
      <c r="G13" s="213">
        <v>3960317.09</v>
      </c>
    </row>
    <row r="14" spans="1:7" ht="12.75">
      <c r="A14" s="211" t="s">
        <v>369</v>
      </c>
      <c r="B14" s="212">
        <v>4097056.14</v>
      </c>
      <c r="C14" s="213">
        <v>1744949.02</v>
      </c>
      <c r="D14" s="213">
        <v>109055.92</v>
      </c>
      <c r="E14" s="213">
        <v>4206112.06</v>
      </c>
      <c r="F14" s="213">
        <v>3966192.09</v>
      </c>
      <c r="G14" s="213">
        <v>3960317.09</v>
      </c>
    </row>
    <row r="15" spans="1:7" ht="24">
      <c r="A15" s="214" t="s">
        <v>370</v>
      </c>
      <c r="B15" s="215">
        <f aca="true" t="shared" si="0" ref="B15:G15">B14-B16</f>
        <v>3900856.14</v>
      </c>
      <c r="C15" s="215">
        <f t="shared" si="0"/>
        <v>1663350.05</v>
      </c>
      <c r="D15" s="215">
        <f t="shared" si="0"/>
        <v>69955.92</v>
      </c>
      <c r="E15" s="215">
        <f t="shared" si="0"/>
        <v>4049012.0599999996</v>
      </c>
      <c r="F15" s="215">
        <f t="shared" si="0"/>
        <v>3754592.09</v>
      </c>
      <c r="G15" s="215">
        <f t="shared" si="0"/>
        <v>3748717.09</v>
      </c>
    </row>
    <row r="16" spans="1:7" ht="24">
      <c r="A16" s="216" t="s">
        <v>371</v>
      </c>
      <c r="B16" s="215">
        <v>196200</v>
      </c>
      <c r="C16" s="217">
        <v>81598.97</v>
      </c>
      <c r="D16" s="217">
        <v>39100</v>
      </c>
      <c r="E16" s="217">
        <v>157100</v>
      </c>
      <c r="F16" s="217">
        <v>211600</v>
      </c>
      <c r="G16" s="218">
        <v>211600</v>
      </c>
    </row>
    <row r="19" spans="1:6" ht="12.75">
      <c r="A19" s="53" t="s">
        <v>381</v>
      </c>
      <c r="B19" s="53"/>
      <c r="C19" s="53"/>
      <c r="F19" t="s">
        <v>380</v>
      </c>
    </row>
    <row r="20" spans="1:6" ht="12.75">
      <c r="A20" s="53" t="s">
        <v>382</v>
      </c>
      <c r="B20" s="53"/>
      <c r="C20" s="53"/>
      <c r="F20" t="s">
        <v>379</v>
      </c>
    </row>
    <row r="21" spans="1:3" ht="12.75">
      <c r="A21" s="53" t="s">
        <v>383</v>
      </c>
      <c r="B21" s="53"/>
      <c r="C21" s="53"/>
    </row>
  </sheetData>
  <sheetProtection/>
  <mergeCells count="7">
    <mergeCell ref="A7:G7"/>
    <mergeCell ref="A9:G9"/>
    <mergeCell ref="A11:G11"/>
    <mergeCell ref="A1:B1"/>
    <mergeCell ref="A2:B2"/>
    <mergeCell ref="A3:B3"/>
    <mergeCell ref="A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2"/>
  <sheetViews>
    <sheetView tabSelected="1" zoomScalePageLayoutView="0" workbookViewId="0" topLeftCell="A254">
      <selection activeCell="C280" sqref="C280"/>
    </sheetView>
  </sheetViews>
  <sheetFormatPr defaultColWidth="9.140625" defaultRowHeight="12.75"/>
  <cols>
    <col min="1" max="1" width="8.28125" style="53" bestFit="1" customWidth="1"/>
    <col min="2" max="2" width="4.57421875" style="53" customWidth="1"/>
    <col min="3" max="3" width="40.57421875" style="53" customWidth="1"/>
    <col min="4" max="5" width="11.7109375" style="53" bestFit="1" customWidth="1"/>
    <col min="6" max="6" width="11.57421875" style="53" customWidth="1"/>
    <col min="7" max="7" width="11.7109375" style="53" bestFit="1" customWidth="1"/>
    <col min="8" max="8" width="12.57421875" style="53" customWidth="1"/>
    <col min="9" max="9" width="12.8515625" style="53" customWidth="1"/>
    <col min="10" max="16384" width="9.140625" style="53" customWidth="1"/>
  </cols>
  <sheetData>
    <row r="1" spans="1:9" ht="12.75">
      <c r="A1" s="62" t="s">
        <v>359</v>
      </c>
      <c r="B1" s="170"/>
      <c r="C1"/>
      <c r="D1"/>
      <c r="E1"/>
      <c r="F1"/>
      <c r="G1"/>
      <c r="H1"/>
      <c r="I1"/>
    </row>
    <row r="2" spans="1:9" ht="12.75">
      <c r="A2" s="62" t="s">
        <v>360</v>
      </c>
      <c r="B2" s="170"/>
      <c r="C2"/>
      <c r="D2"/>
      <c r="E2"/>
      <c r="F2"/>
      <c r="G2"/>
      <c r="H2"/>
      <c r="I2"/>
    </row>
    <row r="3" spans="1:9" ht="12.75">
      <c r="A3" s="62" t="s">
        <v>293</v>
      </c>
      <c r="B3" s="170"/>
      <c r="C3"/>
      <c r="D3"/>
      <c r="E3"/>
      <c r="F3"/>
      <c r="G3"/>
      <c r="H3"/>
      <c r="I3"/>
    </row>
    <row r="4" spans="1:9" ht="12.75">
      <c r="A4"/>
      <c r="B4"/>
      <c r="C4"/>
      <c r="D4"/>
      <c r="E4"/>
      <c r="F4"/>
      <c r="G4"/>
      <c r="H4"/>
      <c r="I4"/>
    </row>
    <row r="5" spans="1:9" ht="12.75">
      <c r="A5" s="246" t="s">
        <v>277</v>
      </c>
      <c r="B5" s="246"/>
      <c r="C5" s="246"/>
      <c r="D5" s="246"/>
      <c r="E5" s="246"/>
      <c r="F5" s="246"/>
      <c r="G5" s="246"/>
      <c r="H5" s="246"/>
      <c r="I5" s="246"/>
    </row>
    <row r="6" spans="1:9" ht="9.75" customHeight="1">
      <c r="A6" s="104"/>
      <c r="B6" s="104"/>
      <c r="C6" s="104"/>
      <c r="D6" s="104"/>
      <c r="E6" s="104"/>
      <c r="F6" s="104"/>
      <c r="G6" s="104"/>
      <c r="H6" s="104"/>
      <c r="I6" s="104"/>
    </row>
    <row r="7" spans="1:9" ht="12.75">
      <c r="A7" s="246" t="s">
        <v>363</v>
      </c>
      <c r="B7" s="246"/>
      <c r="C7" s="246"/>
      <c r="D7" s="246"/>
      <c r="E7" s="246"/>
      <c r="F7" s="246"/>
      <c r="G7" s="246"/>
      <c r="H7" s="246"/>
      <c r="I7" s="246"/>
    </row>
    <row r="8" spans="1:3" ht="12.75">
      <c r="A8" s="57"/>
      <c r="B8" s="57"/>
      <c r="C8" s="57"/>
    </row>
    <row r="9" spans="1:9" s="19" customFormat="1" ht="12.75">
      <c r="A9" s="275" t="s">
        <v>375</v>
      </c>
      <c r="B9" s="275"/>
      <c r="C9" s="275"/>
      <c r="D9" s="275"/>
      <c r="E9" s="275"/>
      <c r="F9" s="275"/>
      <c r="G9" s="275"/>
      <c r="H9" s="275"/>
      <c r="I9" s="275"/>
    </row>
    <row r="10" spans="1:9" s="19" customFormat="1" ht="24">
      <c r="A10" s="234" t="s">
        <v>1</v>
      </c>
      <c r="B10" s="234"/>
      <c r="C10" s="234" t="s">
        <v>2</v>
      </c>
      <c r="D10" s="235" t="s">
        <v>207</v>
      </c>
      <c r="E10" s="235" t="s">
        <v>208</v>
      </c>
      <c r="F10" s="235" t="s">
        <v>198</v>
      </c>
      <c r="G10" s="235" t="s">
        <v>199</v>
      </c>
      <c r="H10" s="235" t="s">
        <v>376</v>
      </c>
      <c r="I10" s="235" t="s">
        <v>377</v>
      </c>
    </row>
    <row r="11" spans="1:9" s="19" customFormat="1" ht="12.75">
      <c r="A11" s="179" t="s">
        <v>3</v>
      </c>
      <c r="B11" s="179"/>
      <c r="C11" s="179" t="s">
        <v>0</v>
      </c>
      <c r="D11" s="180">
        <v>4097056.14</v>
      </c>
      <c r="E11" s="180">
        <v>1744949.02</v>
      </c>
      <c r="F11" s="180">
        <v>109055.92</v>
      </c>
      <c r="G11" s="180">
        <v>4206112.06</v>
      </c>
      <c r="H11" s="180">
        <v>3966192.09</v>
      </c>
      <c r="I11" s="180">
        <v>3960317.09</v>
      </c>
    </row>
    <row r="12" spans="1:9" s="19" customFormat="1" ht="24">
      <c r="A12" s="181" t="s">
        <v>4</v>
      </c>
      <c r="B12" s="181"/>
      <c r="C12" s="181" t="s">
        <v>5</v>
      </c>
      <c r="D12" s="182">
        <v>3424711.11</v>
      </c>
      <c r="E12" s="182">
        <v>1384559.27</v>
      </c>
      <c r="F12" s="182">
        <v>-3060</v>
      </c>
      <c r="G12" s="182">
        <v>3421651.11</v>
      </c>
      <c r="H12" s="182">
        <v>3431972</v>
      </c>
      <c r="I12" s="182">
        <v>3431972</v>
      </c>
    </row>
    <row r="13" spans="1:9" s="19" customFormat="1" ht="12.75">
      <c r="A13" s="183" t="s">
        <v>6</v>
      </c>
      <c r="B13" s="183"/>
      <c r="C13" s="183" t="s">
        <v>7</v>
      </c>
      <c r="D13" s="184">
        <v>92472</v>
      </c>
      <c r="E13" s="184">
        <v>69354</v>
      </c>
      <c r="F13" s="184">
        <v>0</v>
      </c>
      <c r="G13" s="184">
        <v>92472</v>
      </c>
      <c r="H13" s="184">
        <v>92472</v>
      </c>
      <c r="I13" s="184">
        <v>92472</v>
      </c>
    </row>
    <row r="14" spans="1:9" ht="12.75">
      <c r="A14" s="185" t="s">
        <v>8</v>
      </c>
      <c r="B14" s="185">
        <v>11</v>
      </c>
      <c r="C14" s="185" t="s">
        <v>9</v>
      </c>
      <c r="D14" s="186">
        <v>92472</v>
      </c>
      <c r="E14" s="186">
        <v>69354</v>
      </c>
      <c r="F14" s="186">
        <v>0</v>
      </c>
      <c r="G14" s="186">
        <v>92472</v>
      </c>
      <c r="H14" s="186">
        <v>92472</v>
      </c>
      <c r="I14" s="186">
        <v>92472</v>
      </c>
    </row>
    <row r="15" spans="1:9" ht="12.75">
      <c r="A15" s="187" t="s">
        <v>10</v>
      </c>
      <c r="B15" s="188">
        <v>11</v>
      </c>
      <c r="C15" s="187" t="s">
        <v>11</v>
      </c>
      <c r="D15" s="189">
        <v>92472</v>
      </c>
      <c r="E15" s="189">
        <v>69354</v>
      </c>
      <c r="F15" s="189">
        <v>0</v>
      </c>
      <c r="G15" s="189">
        <v>92472</v>
      </c>
      <c r="H15" s="189">
        <v>92472</v>
      </c>
      <c r="I15" s="189">
        <v>92472</v>
      </c>
    </row>
    <row r="16" spans="1:9" ht="12.75">
      <c r="A16" s="187" t="s">
        <v>12</v>
      </c>
      <c r="B16" s="188">
        <v>11</v>
      </c>
      <c r="C16" s="187" t="s">
        <v>13</v>
      </c>
      <c r="D16" s="189">
        <v>89072</v>
      </c>
      <c r="E16" s="189">
        <v>66341.85</v>
      </c>
      <c r="F16" s="189">
        <v>-200</v>
      </c>
      <c r="G16" s="189">
        <v>88872</v>
      </c>
      <c r="H16" s="189">
        <v>89072</v>
      </c>
      <c r="I16" s="189">
        <v>89072</v>
      </c>
    </row>
    <row r="17" spans="1:9" ht="12.75">
      <c r="A17" s="187" t="s">
        <v>14</v>
      </c>
      <c r="B17" s="188">
        <v>11</v>
      </c>
      <c r="C17" s="187" t="s">
        <v>15</v>
      </c>
      <c r="D17" s="189">
        <v>6500</v>
      </c>
      <c r="E17" s="189">
        <v>6219.67</v>
      </c>
      <c r="F17" s="189">
        <v>3000</v>
      </c>
      <c r="G17" s="189">
        <v>9500</v>
      </c>
      <c r="H17" s="189"/>
      <c r="I17" s="189"/>
    </row>
    <row r="18" spans="1:9" ht="12.75">
      <c r="A18" s="187" t="s">
        <v>20</v>
      </c>
      <c r="B18" s="188">
        <v>11</v>
      </c>
      <c r="C18" s="187" t="s">
        <v>21</v>
      </c>
      <c r="D18" s="189">
        <v>19472</v>
      </c>
      <c r="E18" s="189">
        <v>13747.27</v>
      </c>
      <c r="F18" s="189">
        <v>-1750</v>
      </c>
      <c r="G18" s="189">
        <v>17722</v>
      </c>
      <c r="H18" s="189"/>
      <c r="I18" s="189"/>
    </row>
    <row r="19" spans="1:9" ht="12.75">
      <c r="A19" s="187" t="s">
        <v>30</v>
      </c>
      <c r="B19" s="188">
        <v>11</v>
      </c>
      <c r="C19" s="187" t="s">
        <v>31</v>
      </c>
      <c r="D19" s="189">
        <v>60900</v>
      </c>
      <c r="E19" s="189">
        <v>44542.13</v>
      </c>
      <c r="F19" s="189">
        <v>-1450</v>
      </c>
      <c r="G19" s="189">
        <v>59450</v>
      </c>
      <c r="H19" s="189"/>
      <c r="I19" s="189"/>
    </row>
    <row r="20" spans="1:9" ht="12.75">
      <c r="A20" s="187" t="s">
        <v>48</v>
      </c>
      <c r="B20" s="188">
        <v>11</v>
      </c>
      <c r="C20" s="187" t="s">
        <v>49</v>
      </c>
      <c r="D20" s="189">
        <v>2200</v>
      </c>
      <c r="E20" s="189">
        <v>1832.78</v>
      </c>
      <c r="F20" s="189">
        <v>0</v>
      </c>
      <c r="G20" s="189">
        <v>2200</v>
      </c>
      <c r="H20" s="189"/>
      <c r="I20" s="189"/>
    </row>
    <row r="21" spans="1:9" ht="12.75">
      <c r="A21" s="187" t="s">
        <v>56</v>
      </c>
      <c r="B21" s="188">
        <v>11</v>
      </c>
      <c r="C21" s="187" t="s">
        <v>57</v>
      </c>
      <c r="D21" s="189">
        <v>3400</v>
      </c>
      <c r="E21" s="189">
        <v>3012.15</v>
      </c>
      <c r="F21" s="189">
        <v>200</v>
      </c>
      <c r="G21" s="189">
        <v>3600</v>
      </c>
      <c r="H21" s="189">
        <v>3400</v>
      </c>
      <c r="I21" s="189">
        <v>3400</v>
      </c>
    </row>
    <row r="22" spans="1:9" ht="12.75">
      <c r="A22" s="187" t="s">
        <v>58</v>
      </c>
      <c r="B22" s="188">
        <v>11</v>
      </c>
      <c r="C22" s="187" t="s">
        <v>59</v>
      </c>
      <c r="D22" s="189">
        <v>3400</v>
      </c>
      <c r="E22" s="189">
        <v>3012.15</v>
      </c>
      <c r="F22" s="189">
        <v>200</v>
      </c>
      <c r="G22" s="189">
        <v>3600</v>
      </c>
      <c r="H22" s="189"/>
      <c r="I22" s="189"/>
    </row>
    <row r="23" spans="1:9" s="19" customFormat="1" ht="12.75">
      <c r="A23" s="190" t="s">
        <v>62</v>
      </c>
      <c r="B23" s="190"/>
      <c r="C23" s="190" t="s">
        <v>63</v>
      </c>
      <c r="D23" s="191">
        <v>27000</v>
      </c>
      <c r="E23" s="191">
        <v>4560</v>
      </c>
      <c r="F23" s="191">
        <v>-7400</v>
      </c>
      <c r="G23" s="191">
        <v>19600</v>
      </c>
      <c r="H23" s="191">
        <v>35400</v>
      </c>
      <c r="I23" s="191">
        <v>35400</v>
      </c>
    </row>
    <row r="24" spans="1:9" ht="12.75">
      <c r="A24" s="185" t="s">
        <v>8</v>
      </c>
      <c r="B24" s="185">
        <v>11</v>
      </c>
      <c r="C24" s="185" t="s">
        <v>9</v>
      </c>
      <c r="D24" s="186">
        <v>27000</v>
      </c>
      <c r="E24" s="186">
        <v>4560</v>
      </c>
      <c r="F24" s="186">
        <v>-7400</v>
      </c>
      <c r="G24" s="186">
        <v>19600</v>
      </c>
      <c r="H24" s="186">
        <v>35400</v>
      </c>
      <c r="I24" s="186">
        <v>35400</v>
      </c>
    </row>
    <row r="25" spans="1:9" ht="12.75">
      <c r="A25" s="187" t="s">
        <v>10</v>
      </c>
      <c r="B25" s="188">
        <v>11</v>
      </c>
      <c r="C25" s="187" t="s">
        <v>11</v>
      </c>
      <c r="D25" s="189">
        <v>27000</v>
      </c>
      <c r="E25" s="189">
        <v>4560</v>
      </c>
      <c r="F25" s="189">
        <v>-7400</v>
      </c>
      <c r="G25" s="189">
        <v>19600</v>
      </c>
      <c r="H25" s="189">
        <v>35400</v>
      </c>
      <c r="I25" s="189">
        <v>35400</v>
      </c>
    </row>
    <row r="26" spans="1:9" ht="12.75">
      <c r="A26" s="187" t="s">
        <v>12</v>
      </c>
      <c r="B26" s="188">
        <v>11</v>
      </c>
      <c r="C26" s="187" t="s">
        <v>13</v>
      </c>
      <c r="D26" s="189">
        <v>12000</v>
      </c>
      <c r="E26" s="189">
        <v>0</v>
      </c>
      <c r="F26" s="189">
        <v>0</v>
      </c>
      <c r="G26" s="189">
        <v>12000</v>
      </c>
      <c r="H26" s="189">
        <v>5000</v>
      </c>
      <c r="I26" s="189">
        <v>5000</v>
      </c>
    </row>
    <row r="27" spans="1:9" ht="12.75">
      <c r="A27" s="187" t="s">
        <v>30</v>
      </c>
      <c r="B27" s="188">
        <v>11</v>
      </c>
      <c r="C27" s="187" t="s">
        <v>31</v>
      </c>
      <c r="D27" s="189">
        <v>12000</v>
      </c>
      <c r="E27" s="189">
        <v>0</v>
      </c>
      <c r="F27" s="189">
        <v>0</v>
      </c>
      <c r="G27" s="189">
        <v>12000</v>
      </c>
      <c r="H27" s="189"/>
      <c r="I27" s="189"/>
    </row>
    <row r="28" spans="1:9" ht="24">
      <c r="A28" s="187" t="s">
        <v>64</v>
      </c>
      <c r="B28" s="188">
        <v>11</v>
      </c>
      <c r="C28" s="187" t="s">
        <v>65</v>
      </c>
      <c r="D28" s="189">
        <v>15000</v>
      </c>
      <c r="E28" s="189">
        <v>4560</v>
      </c>
      <c r="F28" s="189">
        <v>-7400</v>
      </c>
      <c r="G28" s="189">
        <v>7600</v>
      </c>
      <c r="H28" s="189">
        <v>30400</v>
      </c>
      <c r="I28" s="189">
        <v>30400</v>
      </c>
    </row>
    <row r="29" spans="1:9" ht="24">
      <c r="A29" s="187" t="s">
        <v>66</v>
      </c>
      <c r="B29" s="188">
        <v>11</v>
      </c>
      <c r="C29" s="187" t="s">
        <v>67</v>
      </c>
      <c r="D29" s="189">
        <v>15000</v>
      </c>
      <c r="E29" s="189">
        <v>4560</v>
      </c>
      <c r="F29" s="189">
        <v>-7400</v>
      </c>
      <c r="G29" s="189">
        <v>7600</v>
      </c>
      <c r="H29" s="189"/>
      <c r="I29" s="189"/>
    </row>
    <row r="30" spans="1:9" s="19" customFormat="1" ht="24">
      <c r="A30" s="190" t="s">
        <v>70</v>
      </c>
      <c r="B30" s="190"/>
      <c r="C30" s="190" t="s">
        <v>71</v>
      </c>
      <c r="D30" s="191">
        <v>4739.11</v>
      </c>
      <c r="E30" s="191">
        <v>0</v>
      </c>
      <c r="F30" s="191">
        <v>3290</v>
      </c>
      <c r="G30" s="191">
        <v>8029.110000000001</v>
      </c>
      <c r="H30" s="191">
        <v>3600</v>
      </c>
      <c r="I30" s="191">
        <v>3600</v>
      </c>
    </row>
    <row r="31" spans="1:9" ht="12.75">
      <c r="A31" s="185" t="s">
        <v>72</v>
      </c>
      <c r="B31" s="185">
        <v>31</v>
      </c>
      <c r="C31" s="185" t="s">
        <v>73</v>
      </c>
      <c r="D31" s="186">
        <v>3139.11</v>
      </c>
      <c r="E31" s="186">
        <v>0</v>
      </c>
      <c r="F31" s="186">
        <v>0</v>
      </c>
      <c r="G31" s="186">
        <v>3139.11</v>
      </c>
      <c r="H31" s="186">
        <v>2000</v>
      </c>
      <c r="I31" s="186">
        <v>2000</v>
      </c>
    </row>
    <row r="32" spans="1:9" ht="12.75">
      <c r="A32" s="187" t="s">
        <v>10</v>
      </c>
      <c r="B32" s="188">
        <v>31</v>
      </c>
      <c r="C32" s="187" t="s">
        <v>11</v>
      </c>
      <c r="D32" s="189">
        <v>3139.11</v>
      </c>
      <c r="E32" s="189">
        <v>0</v>
      </c>
      <c r="F32" s="189">
        <v>-100</v>
      </c>
      <c r="G32" s="189">
        <v>3039.11</v>
      </c>
      <c r="H32" s="189">
        <v>2000</v>
      </c>
      <c r="I32" s="189">
        <v>2000</v>
      </c>
    </row>
    <row r="33" spans="1:9" ht="12.75">
      <c r="A33" s="187" t="s">
        <v>12</v>
      </c>
      <c r="B33" s="188">
        <v>31</v>
      </c>
      <c r="C33" s="187" t="s">
        <v>13</v>
      </c>
      <c r="D33" s="189">
        <v>3139.11</v>
      </c>
      <c r="E33" s="189">
        <v>0</v>
      </c>
      <c r="F33" s="189">
        <v>-110</v>
      </c>
      <c r="G33" s="189">
        <v>3029.11</v>
      </c>
      <c r="H33" s="189">
        <v>2000</v>
      </c>
      <c r="I33" s="189">
        <v>2000</v>
      </c>
    </row>
    <row r="34" spans="1:9" ht="12.75">
      <c r="A34" s="192">
        <v>321</v>
      </c>
      <c r="B34" s="188">
        <v>31</v>
      </c>
      <c r="C34" s="187" t="s">
        <v>15</v>
      </c>
      <c r="D34" s="189">
        <v>0</v>
      </c>
      <c r="E34" s="189">
        <v>0</v>
      </c>
      <c r="F34" s="189">
        <v>1084</v>
      </c>
      <c r="G34" s="189">
        <v>1084</v>
      </c>
      <c r="H34" s="189"/>
      <c r="I34" s="189"/>
    </row>
    <row r="35" spans="1:9" ht="12.75">
      <c r="A35" s="187" t="s">
        <v>20</v>
      </c>
      <c r="B35" s="188">
        <v>31</v>
      </c>
      <c r="C35" s="187" t="s">
        <v>21</v>
      </c>
      <c r="D35" s="189">
        <v>500</v>
      </c>
      <c r="E35" s="189"/>
      <c r="F35" s="189">
        <v>1092</v>
      </c>
      <c r="G35" s="189">
        <v>1592</v>
      </c>
      <c r="H35" s="189"/>
      <c r="I35" s="189"/>
    </row>
    <row r="36" spans="1:9" ht="12.75">
      <c r="A36" s="187" t="s">
        <v>30</v>
      </c>
      <c r="B36" s="188">
        <v>31</v>
      </c>
      <c r="C36" s="187" t="s">
        <v>31</v>
      </c>
      <c r="D36" s="189">
        <v>2639.11</v>
      </c>
      <c r="E36" s="189"/>
      <c r="F36" s="189">
        <v>-2293</v>
      </c>
      <c r="G36" s="189">
        <v>346.11</v>
      </c>
      <c r="H36" s="189"/>
      <c r="I36" s="189"/>
    </row>
    <row r="37" spans="1:9" ht="12.75">
      <c r="A37" s="193">
        <v>329</v>
      </c>
      <c r="B37" s="188">
        <v>31</v>
      </c>
      <c r="C37" s="187" t="s">
        <v>49</v>
      </c>
      <c r="D37" s="189">
        <v>0</v>
      </c>
      <c r="E37" s="189">
        <v>0</v>
      </c>
      <c r="F37" s="189">
        <v>7</v>
      </c>
      <c r="G37" s="189">
        <v>7</v>
      </c>
      <c r="H37" s="189"/>
      <c r="I37" s="189"/>
    </row>
    <row r="38" spans="1:9" ht="12.75">
      <c r="A38" s="193">
        <v>34</v>
      </c>
      <c r="B38" s="188">
        <v>31</v>
      </c>
      <c r="C38" s="187" t="s">
        <v>57</v>
      </c>
      <c r="D38" s="189">
        <v>0</v>
      </c>
      <c r="E38" s="189">
        <v>0</v>
      </c>
      <c r="F38" s="189">
        <v>10</v>
      </c>
      <c r="G38" s="189">
        <v>10</v>
      </c>
      <c r="H38" s="189">
        <v>0</v>
      </c>
      <c r="I38" s="189">
        <v>0</v>
      </c>
    </row>
    <row r="39" spans="1:9" ht="12.75">
      <c r="A39" s="193">
        <v>343</v>
      </c>
      <c r="B39" s="188">
        <v>31</v>
      </c>
      <c r="C39" s="187" t="s">
        <v>59</v>
      </c>
      <c r="D39" s="189">
        <v>0</v>
      </c>
      <c r="E39" s="189">
        <v>0</v>
      </c>
      <c r="F39" s="189">
        <v>10</v>
      </c>
      <c r="G39" s="189">
        <v>10</v>
      </c>
      <c r="H39" s="189"/>
      <c r="I39" s="189"/>
    </row>
    <row r="40" spans="1:9" ht="12.75">
      <c r="A40" s="193">
        <v>4</v>
      </c>
      <c r="B40" s="188">
        <v>31</v>
      </c>
      <c r="C40" s="187" t="s">
        <v>148</v>
      </c>
      <c r="D40" s="189">
        <v>0</v>
      </c>
      <c r="E40" s="189">
        <v>0</v>
      </c>
      <c r="F40" s="189">
        <v>100</v>
      </c>
      <c r="G40" s="189">
        <v>100</v>
      </c>
      <c r="H40" s="189">
        <v>0</v>
      </c>
      <c r="I40" s="189">
        <v>0</v>
      </c>
    </row>
    <row r="41" spans="1:9" ht="24">
      <c r="A41" s="193">
        <v>42</v>
      </c>
      <c r="B41" s="188">
        <v>31</v>
      </c>
      <c r="C41" s="187" t="s">
        <v>150</v>
      </c>
      <c r="D41" s="189"/>
      <c r="E41" s="189"/>
      <c r="F41" s="189"/>
      <c r="G41" s="189">
        <v>100</v>
      </c>
      <c r="H41" s="189">
        <v>0</v>
      </c>
      <c r="I41" s="189">
        <v>0</v>
      </c>
    </row>
    <row r="42" spans="1:9" ht="24">
      <c r="A42" s="193">
        <v>424</v>
      </c>
      <c r="B42" s="188">
        <v>31</v>
      </c>
      <c r="C42" s="187" t="s">
        <v>200</v>
      </c>
      <c r="D42" s="189">
        <v>0</v>
      </c>
      <c r="E42" s="189">
        <v>0</v>
      </c>
      <c r="F42" s="189">
        <v>100</v>
      </c>
      <c r="G42" s="189">
        <v>100</v>
      </c>
      <c r="H42" s="189"/>
      <c r="I42" s="189"/>
    </row>
    <row r="43" spans="1:9" ht="12.75">
      <c r="A43" s="185" t="s">
        <v>74</v>
      </c>
      <c r="B43" s="185">
        <v>52</v>
      </c>
      <c r="C43" s="185" t="s">
        <v>75</v>
      </c>
      <c r="D43" s="186">
        <v>100</v>
      </c>
      <c r="E43" s="186">
        <v>0</v>
      </c>
      <c r="F43" s="186">
        <v>2290</v>
      </c>
      <c r="G43" s="186">
        <v>2390</v>
      </c>
      <c r="H43" s="186">
        <v>100</v>
      </c>
      <c r="I43" s="186">
        <v>100</v>
      </c>
    </row>
    <row r="44" spans="1:9" ht="12.75">
      <c r="A44" s="187" t="s">
        <v>10</v>
      </c>
      <c r="B44" s="188">
        <v>52</v>
      </c>
      <c r="C44" s="187" t="s">
        <v>11</v>
      </c>
      <c r="D44" s="189">
        <v>100</v>
      </c>
      <c r="E44" s="189">
        <v>0</v>
      </c>
      <c r="F44" s="189">
        <v>2290</v>
      </c>
      <c r="G44" s="189">
        <v>2390</v>
      </c>
      <c r="H44" s="189">
        <v>100</v>
      </c>
      <c r="I44" s="189">
        <v>100</v>
      </c>
    </row>
    <row r="45" spans="1:9" ht="12.75">
      <c r="A45" s="187" t="s">
        <v>12</v>
      </c>
      <c r="B45" s="188">
        <v>52</v>
      </c>
      <c r="C45" s="187" t="s">
        <v>13</v>
      </c>
      <c r="D45" s="189">
        <v>100</v>
      </c>
      <c r="E45" s="189">
        <v>0</v>
      </c>
      <c r="F45" s="189">
        <v>2290</v>
      </c>
      <c r="G45" s="189">
        <v>2390</v>
      </c>
      <c r="H45" s="189">
        <v>100</v>
      </c>
      <c r="I45" s="189">
        <v>100</v>
      </c>
    </row>
    <row r="46" spans="1:9" ht="12.75">
      <c r="A46" s="187" t="s">
        <v>30</v>
      </c>
      <c r="B46" s="188">
        <v>52</v>
      </c>
      <c r="C46" s="187" t="s">
        <v>31</v>
      </c>
      <c r="D46" s="189">
        <v>100</v>
      </c>
      <c r="E46" s="189">
        <v>0</v>
      </c>
      <c r="F46" s="189">
        <v>2290</v>
      </c>
      <c r="G46" s="189">
        <v>2390</v>
      </c>
      <c r="H46" s="189"/>
      <c r="I46" s="189"/>
    </row>
    <row r="47" spans="1:9" ht="12.75">
      <c r="A47" s="185" t="s">
        <v>76</v>
      </c>
      <c r="B47" s="185">
        <v>61</v>
      </c>
      <c r="C47" s="185" t="s">
        <v>77</v>
      </c>
      <c r="D47" s="186">
        <v>1000</v>
      </c>
      <c r="E47" s="186">
        <v>0</v>
      </c>
      <c r="F47" s="186">
        <v>1000</v>
      </c>
      <c r="G47" s="186">
        <v>2000</v>
      </c>
      <c r="H47" s="186">
        <v>1000</v>
      </c>
      <c r="I47" s="186">
        <v>1000</v>
      </c>
    </row>
    <row r="48" spans="1:9" ht="12.75">
      <c r="A48" s="187" t="s">
        <v>10</v>
      </c>
      <c r="B48" s="188">
        <v>61</v>
      </c>
      <c r="C48" s="187" t="s">
        <v>11</v>
      </c>
      <c r="D48" s="189">
        <v>1000</v>
      </c>
      <c r="E48" s="189">
        <v>0</v>
      </c>
      <c r="F48" s="189">
        <v>1000</v>
      </c>
      <c r="G48" s="189">
        <v>2000</v>
      </c>
      <c r="H48" s="189">
        <v>1000</v>
      </c>
      <c r="I48" s="189">
        <v>1000</v>
      </c>
    </row>
    <row r="49" spans="1:9" ht="12.75">
      <c r="A49" s="187" t="s">
        <v>12</v>
      </c>
      <c r="B49" s="188">
        <v>61</v>
      </c>
      <c r="C49" s="187" t="s">
        <v>13</v>
      </c>
      <c r="D49" s="189">
        <v>1000</v>
      </c>
      <c r="E49" s="189">
        <v>0</v>
      </c>
      <c r="F49" s="189">
        <v>1000</v>
      </c>
      <c r="G49" s="189">
        <v>2000</v>
      </c>
      <c r="H49" s="189">
        <v>1000</v>
      </c>
      <c r="I49" s="189">
        <v>1000</v>
      </c>
    </row>
    <row r="50" spans="1:9" ht="12.75">
      <c r="A50" s="193">
        <v>322</v>
      </c>
      <c r="B50" s="188">
        <v>61</v>
      </c>
      <c r="C50" s="187" t="s">
        <v>21</v>
      </c>
      <c r="D50" s="189"/>
      <c r="E50" s="189">
        <v>0</v>
      </c>
      <c r="F50" s="189">
        <v>1500</v>
      </c>
      <c r="G50" s="189">
        <v>1500</v>
      </c>
      <c r="H50" s="189"/>
      <c r="I50" s="189"/>
    </row>
    <row r="51" spans="1:9" ht="12.75">
      <c r="A51" s="187" t="s">
        <v>30</v>
      </c>
      <c r="B51" s="188">
        <v>61</v>
      </c>
      <c r="C51" s="187" t="s">
        <v>31</v>
      </c>
      <c r="D51" s="189">
        <v>500</v>
      </c>
      <c r="E51" s="189">
        <v>0</v>
      </c>
      <c r="F51" s="189">
        <v>-500</v>
      </c>
      <c r="G51" s="189">
        <v>0</v>
      </c>
      <c r="H51" s="189"/>
      <c r="I51" s="189"/>
    </row>
    <row r="52" spans="1:9" ht="12.75">
      <c r="A52" s="187" t="s">
        <v>48</v>
      </c>
      <c r="B52" s="188">
        <v>61</v>
      </c>
      <c r="C52" s="187" t="s">
        <v>49</v>
      </c>
      <c r="D52" s="189">
        <v>500</v>
      </c>
      <c r="E52" s="189">
        <v>0</v>
      </c>
      <c r="F52" s="189">
        <v>0</v>
      </c>
      <c r="G52" s="189">
        <v>500</v>
      </c>
      <c r="H52" s="189"/>
      <c r="I52" s="189"/>
    </row>
    <row r="53" spans="1:9" ht="12.75">
      <c r="A53" s="185" t="s">
        <v>78</v>
      </c>
      <c r="B53" s="185">
        <v>41</v>
      </c>
      <c r="C53" s="185" t="s">
        <v>79</v>
      </c>
      <c r="D53" s="186">
        <v>500</v>
      </c>
      <c r="E53" s="186">
        <v>0</v>
      </c>
      <c r="F53" s="186">
        <v>0</v>
      </c>
      <c r="G53" s="186">
        <v>500</v>
      </c>
      <c r="H53" s="186">
        <v>500</v>
      </c>
      <c r="I53" s="186">
        <v>500</v>
      </c>
    </row>
    <row r="54" spans="1:9" ht="12.75">
      <c r="A54" s="187" t="s">
        <v>10</v>
      </c>
      <c r="B54" s="188">
        <v>41</v>
      </c>
      <c r="C54" s="187" t="s">
        <v>11</v>
      </c>
      <c r="D54" s="189">
        <v>500</v>
      </c>
      <c r="E54" s="189">
        <v>0</v>
      </c>
      <c r="F54" s="189">
        <v>0</v>
      </c>
      <c r="G54" s="189">
        <v>500</v>
      </c>
      <c r="H54" s="189">
        <v>500</v>
      </c>
      <c r="I54" s="189">
        <v>500</v>
      </c>
    </row>
    <row r="55" spans="1:9" ht="12.75">
      <c r="A55" s="187" t="s">
        <v>12</v>
      </c>
      <c r="B55" s="188">
        <v>41</v>
      </c>
      <c r="C55" s="187" t="s">
        <v>13</v>
      </c>
      <c r="D55" s="189">
        <v>500</v>
      </c>
      <c r="E55" s="189">
        <v>0</v>
      </c>
      <c r="F55" s="189">
        <v>0</v>
      </c>
      <c r="G55" s="189">
        <v>500</v>
      </c>
      <c r="H55" s="189">
        <v>500</v>
      </c>
      <c r="I55" s="189">
        <v>500</v>
      </c>
    </row>
    <row r="56" spans="1:9" ht="12.75">
      <c r="A56" s="187" t="s">
        <v>30</v>
      </c>
      <c r="B56" s="188">
        <v>41</v>
      </c>
      <c r="C56" s="187" t="s">
        <v>31</v>
      </c>
      <c r="D56" s="189">
        <v>500</v>
      </c>
      <c r="E56" s="189">
        <v>0</v>
      </c>
      <c r="F56" s="189">
        <v>0</v>
      </c>
      <c r="G56" s="189">
        <v>500</v>
      </c>
      <c r="H56" s="189"/>
      <c r="I56" s="189"/>
    </row>
    <row r="57" spans="1:9" s="19" customFormat="1" ht="24">
      <c r="A57" s="183" t="s">
        <v>80</v>
      </c>
      <c r="B57" s="183"/>
      <c r="C57" s="183" t="s">
        <v>81</v>
      </c>
      <c r="D57" s="184">
        <v>3300500</v>
      </c>
      <c r="E57" s="184">
        <v>1310645.27</v>
      </c>
      <c r="F57" s="184">
        <v>1050</v>
      </c>
      <c r="G57" s="184">
        <v>3301550</v>
      </c>
      <c r="H57" s="184">
        <v>3300500</v>
      </c>
      <c r="I57" s="184">
        <v>3300500</v>
      </c>
    </row>
    <row r="58" spans="1:9" ht="24">
      <c r="A58" s="185" t="s">
        <v>82</v>
      </c>
      <c r="B58" s="185">
        <v>52</v>
      </c>
      <c r="C58" s="185" t="s">
        <v>83</v>
      </c>
      <c r="D58" s="186">
        <v>3300500</v>
      </c>
      <c r="E58" s="186">
        <v>1310645.27</v>
      </c>
      <c r="F58" s="186">
        <v>1050</v>
      </c>
      <c r="G58" s="186">
        <v>3301550</v>
      </c>
      <c r="H58" s="186">
        <v>3300500</v>
      </c>
      <c r="I58" s="186">
        <v>3300500</v>
      </c>
    </row>
    <row r="59" spans="1:9" ht="12.75">
      <c r="A59" s="187" t="s">
        <v>10</v>
      </c>
      <c r="B59" s="188">
        <v>52</v>
      </c>
      <c r="C59" s="187" t="s">
        <v>11</v>
      </c>
      <c r="D59" s="189">
        <v>3300500</v>
      </c>
      <c r="E59" s="189">
        <v>1310645.27</v>
      </c>
      <c r="F59" s="189">
        <v>1050</v>
      </c>
      <c r="G59" s="189">
        <v>3301550</v>
      </c>
      <c r="H59" s="189">
        <v>3300500</v>
      </c>
      <c r="I59" s="189">
        <v>3300500</v>
      </c>
    </row>
    <row r="60" spans="1:9" ht="12.75">
      <c r="A60" s="187" t="s">
        <v>84</v>
      </c>
      <c r="B60" s="188">
        <v>52</v>
      </c>
      <c r="C60" s="187" t="s">
        <v>85</v>
      </c>
      <c r="D60" s="189">
        <v>3097300</v>
      </c>
      <c r="E60" s="189">
        <v>1223003</v>
      </c>
      <c r="F60" s="189">
        <v>-16050</v>
      </c>
      <c r="G60" s="189">
        <v>3081250</v>
      </c>
      <c r="H60" s="189">
        <v>3097300</v>
      </c>
      <c r="I60" s="189">
        <v>3097300</v>
      </c>
    </row>
    <row r="61" spans="1:9" ht="12.75">
      <c r="A61" s="187" t="s">
        <v>86</v>
      </c>
      <c r="B61" s="188">
        <v>52</v>
      </c>
      <c r="C61" s="187" t="s">
        <v>87</v>
      </c>
      <c r="D61" s="189">
        <v>2535500</v>
      </c>
      <c r="E61" s="189">
        <v>1037245.58</v>
      </c>
      <c r="F61" s="189">
        <v>-2700</v>
      </c>
      <c r="G61" s="189">
        <v>2532800</v>
      </c>
      <c r="H61" s="189"/>
      <c r="I61" s="189"/>
    </row>
    <row r="62" spans="1:9" ht="12.75">
      <c r="A62" s="187" t="s">
        <v>91</v>
      </c>
      <c r="B62" s="188">
        <v>52</v>
      </c>
      <c r="C62" s="187" t="s">
        <v>92</v>
      </c>
      <c r="D62" s="189">
        <v>125000</v>
      </c>
      <c r="E62" s="189">
        <v>15242.54</v>
      </c>
      <c r="F62" s="189">
        <v>6250</v>
      </c>
      <c r="G62" s="189">
        <v>131250</v>
      </c>
      <c r="H62" s="189"/>
      <c r="I62" s="189"/>
    </row>
    <row r="63" spans="1:9" ht="12.75">
      <c r="A63" s="187" t="s">
        <v>94</v>
      </c>
      <c r="B63" s="188">
        <v>52</v>
      </c>
      <c r="C63" s="187" t="s">
        <v>95</v>
      </c>
      <c r="D63" s="189">
        <v>436800</v>
      </c>
      <c r="E63" s="189">
        <v>170514.88</v>
      </c>
      <c r="F63" s="189">
        <v>-19600</v>
      </c>
      <c r="G63" s="189">
        <v>417200</v>
      </c>
      <c r="H63" s="189"/>
      <c r="I63" s="189"/>
    </row>
    <row r="64" spans="1:9" ht="12.75">
      <c r="A64" s="187" t="s">
        <v>12</v>
      </c>
      <c r="B64" s="188">
        <v>52</v>
      </c>
      <c r="C64" s="187" t="s">
        <v>13</v>
      </c>
      <c r="D64" s="189">
        <v>199000</v>
      </c>
      <c r="E64" s="189">
        <v>85354.73</v>
      </c>
      <c r="F64" s="189">
        <v>18300</v>
      </c>
      <c r="G64" s="189">
        <v>217300</v>
      </c>
      <c r="H64" s="189">
        <v>199000</v>
      </c>
      <c r="I64" s="189">
        <v>199000</v>
      </c>
    </row>
    <row r="65" spans="1:9" ht="12.75">
      <c r="A65" s="187" t="s">
        <v>14</v>
      </c>
      <c r="B65" s="188">
        <v>52</v>
      </c>
      <c r="C65" s="187" t="s">
        <v>15</v>
      </c>
      <c r="D65" s="189">
        <v>190000</v>
      </c>
      <c r="E65" s="189">
        <v>81292.73</v>
      </c>
      <c r="F65" s="189">
        <v>10000</v>
      </c>
      <c r="G65" s="189">
        <v>200000</v>
      </c>
      <c r="H65" s="189"/>
      <c r="I65" s="189"/>
    </row>
    <row r="66" spans="1:9" ht="12.75">
      <c r="A66" s="194">
        <v>323</v>
      </c>
      <c r="B66" s="188">
        <v>52</v>
      </c>
      <c r="C66" s="187"/>
      <c r="D66" s="189">
        <v>0</v>
      </c>
      <c r="E66" s="189">
        <v>0</v>
      </c>
      <c r="F66" s="189">
        <v>1050</v>
      </c>
      <c r="G66" s="189">
        <v>1050</v>
      </c>
      <c r="H66" s="189"/>
      <c r="I66" s="189"/>
    </row>
    <row r="67" spans="1:9" ht="12.75">
      <c r="A67" s="192" t="s">
        <v>48</v>
      </c>
      <c r="B67" s="188">
        <v>52</v>
      </c>
      <c r="C67" s="187" t="s">
        <v>49</v>
      </c>
      <c r="D67" s="189">
        <v>9000</v>
      </c>
      <c r="E67" s="189">
        <v>4062</v>
      </c>
      <c r="F67" s="189">
        <v>7250</v>
      </c>
      <c r="G67" s="189">
        <v>16250</v>
      </c>
      <c r="H67" s="189"/>
      <c r="I67" s="189"/>
    </row>
    <row r="68" spans="1:9" ht="12.75">
      <c r="A68" s="187" t="s">
        <v>56</v>
      </c>
      <c r="B68" s="188">
        <v>52</v>
      </c>
      <c r="C68" s="187" t="s">
        <v>57</v>
      </c>
      <c r="D68" s="189">
        <v>4200</v>
      </c>
      <c r="E68" s="189">
        <v>2287.54</v>
      </c>
      <c r="F68" s="189">
        <v>-1200</v>
      </c>
      <c r="G68" s="189">
        <v>3000</v>
      </c>
      <c r="H68" s="189">
        <v>4200</v>
      </c>
      <c r="I68" s="189">
        <v>4200</v>
      </c>
    </row>
    <row r="69" spans="1:9" ht="12.75">
      <c r="A69" s="187" t="s">
        <v>58</v>
      </c>
      <c r="B69" s="188">
        <v>52</v>
      </c>
      <c r="C69" s="187" t="s">
        <v>59</v>
      </c>
      <c r="D69" s="189">
        <v>4200</v>
      </c>
      <c r="E69" s="189">
        <v>2287.54</v>
      </c>
      <c r="F69" s="189">
        <v>-1200</v>
      </c>
      <c r="G69" s="189">
        <v>3000</v>
      </c>
      <c r="H69" s="189"/>
      <c r="I69" s="189"/>
    </row>
    <row r="70" spans="1:9" s="19" customFormat="1" ht="24">
      <c r="A70" s="181" t="s">
        <v>106</v>
      </c>
      <c r="B70" s="181"/>
      <c r="C70" s="181" t="s">
        <v>107</v>
      </c>
      <c r="D70" s="182">
        <v>95500</v>
      </c>
      <c r="E70" s="182">
        <v>78378.33</v>
      </c>
      <c r="F70" s="182">
        <v>35272</v>
      </c>
      <c r="G70" s="182">
        <v>130772</v>
      </c>
      <c r="H70" s="182">
        <v>94782.59</v>
      </c>
      <c r="I70" s="182">
        <v>94782.59</v>
      </c>
    </row>
    <row r="71" spans="1:9" s="19" customFormat="1" ht="24">
      <c r="A71" s="183" t="s">
        <v>108</v>
      </c>
      <c r="B71" s="183"/>
      <c r="C71" s="183" t="s">
        <v>109</v>
      </c>
      <c r="D71" s="184">
        <v>95500</v>
      </c>
      <c r="E71" s="184">
        <v>78378.33</v>
      </c>
      <c r="F71" s="184">
        <v>35272</v>
      </c>
      <c r="G71" s="184">
        <v>130772</v>
      </c>
      <c r="H71" s="184">
        <v>94782.59</v>
      </c>
      <c r="I71" s="184">
        <v>94782.59</v>
      </c>
    </row>
    <row r="72" spans="1:9" ht="12.75">
      <c r="A72" s="185" t="s">
        <v>110</v>
      </c>
      <c r="B72" s="185">
        <v>11</v>
      </c>
      <c r="C72" s="185" t="s">
        <v>111</v>
      </c>
      <c r="D72" s="186">
        <v>95500</v>
      </c>
      <c r="E72" s="186">
        <v>78378.33</v>
      </c>
      <c r="F72" s="186">
        <v>35272</v>
      </c>
      <c r="G72" s="186">
        <v>130772</v>
      </c>
      <c r="H72" s="186">
        <v>94782.59</v>
      </c>
      <c r="I72" s="186">
        <v>94782.59</v>
      </c>
    </row>
    <row r="73" spans="1:9" ht="12.75">
      <c r="A73" s="187" t="s">
        <v>10</v>
      </c>
      <c r="B73" s="188">
        <v>11</v>
      </c>
      <c r="C73" s="187" t="s">
        <v>11</v>
      </c>
      <c r="D73" s="189">
        <v>95500</v>
      </c>
      <c r="E73" s="189">
        <v>78378.33</v>
      </c>
      <c r="F73" s="189">
        <v>35272</v>
      </c>
      <c r="G73" s="189">
        <v>130772</v>
      </c>
      <c r="H73" s="189">
        <v>94782.59</v>
      </c>
      <c r="I73" s="189">
        <v>94782.59</v>
      </c>
    </row>
    <row r="74" spans="1:9" ht="12.75">
      <c r="A74" s="187" t="s">
        <v>12</v>
      </c>
      <c r="B74" s="188">
        <v>11</v>
      </c>
      <c r="C74" s="187" t="s">
        <v>13</v>
      </c>
      <c r="D74" s="189">
        <v>95500</v>
      </c>
      <c r="E74" s="189">
        <v>78378.33</v>
      </c>
      <c r="F74" s="189">
        <v>35272</v>
      </c>
      <c r="G74" s="189">
        <v>130772</v>
      </c>
      <c r="H74" s="189">
        <v>94782.59</v>
      </c>
      <c r="I74" s="189">
        <v>94782.59</v>
      </c>
    </row>
    <row r="75" spans="1:9" ht="12.75">
      <c r="A75" s="187" t="s">
        <v>20</v>
      </c>
      <c r="B75" s="188">
        <v>11</v>
      </c>
      <c r="C75" s="187" t="s">
        <v>21</v>
      </c>
      <c r="D75" s="189">
        <v>90000</v>
      </c>
      <c r="E75" s="189">
        <v>74253.33</v>
      </c>
      <c r="F75" s="189">
        <v>29000</v>
      </c>
      <c r="G75" s="189">
        <v>119000</v>
      </c>
      <c r="H75" s="189"/>
      <c r="I75" s="189"/>
    </row>
    <row r="76" spans="1:9" ht="12.75">
      <c r="A76" s="193">
        <v>323</v>
      </c>
      <c r="B76" s="188">
        <v>11</v>
      </c>
      <c r="C76" s="187" t="s">
        <v>31</v>
      </c>
      <c r="D76" s="189">
        <v>0</v>
      </c>
      <c r="E76" s="189">
        <v>0</v>
      </c>
      <c r="F76" s="189">
        <v>6072</v>
      </c>
      <c r="G76" s="189">
        <v>6072</v>
      </c>
      <c r="H76" s="189"/>
      <c r="I76" s="189"/>
    </row>
    <row r="77" spans="1:9" ht="12.75">
      <c r="A77" s="187" t="s">
        <v>48</v>
      </c>
      <c r="B77" s="188">
        <v>11</v>
      </c>
      <c r="C77" s="187" t="s">
        <v>49</v>
      </c>
      <c r="D77" s="189">
        <v>5500</v>
      </c>
      <c r="E77" s="189">
        <v>4125</v>
      </c>
      <c r="F77" s="189">
        <v>200</v>
      </c>
      <c r="G77" s="189">
        <v>5700</v>
      </c>
      <c r="H77" s="189"/>
      <c r="I77" s="189"/>
    </row>
    <row r="78" spans="1:9" s="19" customFormat="1" ht="12.75">
      <c r="A78" s="181" t="s">
        <v>116</v>
      </c>
      <c r="B78" s="181"/>
      <c r="C78" s="181" t="s">
        <v>117</v>
      </c>
      <c r="D78" s="182">
        <v>407577.25</v>
      </c>
      <c r="E78" s="182">
        <v>205523.13</v>
      </c>
      <c r="F78" s="182">
        <v>5099.249999999998</v>
      </c>
      <c r="G78" s="182">
        <v>412676.5</v>
      </c>
      <c r="H78" s="182">
        <v>402662.5</v>
      </c>
      <c r="I78" s="182">
        <v>402662.5</v>
      </c>
    </row>
    <row r="79" spans="1:9" s="19" customFormat="1" ht="12.75">
      <c r="A79" s="183" t="s">
        <v>118</v>
      </c>
      <c r="B79" s="183"/>
      <c r="C79" s="183" t="s">
        <v>119</v>
      </c>
      <c r="D79" s="184">
        <v>4515.12</v>
      </c>
      <c r="E79" s="184">
        <v>4515.12</v>
      </c>
      <c r="F79" s="184">
        <v>0</v>
      </c>
      <c r="G79" s="184">
        <v>4515.12</v>
      </c>
      <c r="H79" s="184">
        <v>0</v>
      </c>
      <c r="I79" s="184">
        <v>0</v>
      </c>
    </row>
    <row r="80" spans="1:9" ht="12.75">
      <c r="A80" s="185" t="s">
        <v>110</v>
      </c>
      <c r="B80" s="185">
        <v>11</v>
      </c>
      <c r="C80" s="185" t="s">
        <v>111</v>
      </c>
      <c r="D80" s="186">
        <v>4515.12</v>
      </c>
      <c r="E80" s="186">
        <v>4515.12</v>
      </c>
      <c r="F80" s="186">
        <v>0</v>
      </c>
      <c r="G80" s="186">
        <v>4515.12</v>
      </c>
      <c r="H80" s="186">
        <v>0</v>
      </c>
      <c r="I80" s="186">
        <v>0</v>
      </c>
    </row>
    <row r="81" spans="1:9" ht="12.75">
      <c r="A81" s="187" t="s">
        <v>10</v>
      </c>
      <c r="B81" s="188">
        <v>11</v>
      </c>
      <c r="C81" s="187" t="s">
        <v>11</v>
      </c>
      <c r="D81" s="189">
        <v>4515.12</v>
      </c>
      <c r="E81" s="189">
        <v>4515.12</v>
      </c>
      <c r="F81" s="189">
        <v>0</v>
      </c>
      <c r="G81" s="189">
        <v>4515.12</v>
      </c>
      <c r="H81" s="189">
        <v>0</v>
      </c>
      <c r="I81" s="189">
        <v>0</v>
      </c>
    </row>
    <row r="82" spans="1:9" ht="12.75">
      <c r="A82" s="187" t="s">
        <v>84</v>
      </c>
      <c r="B82" s="188">
        <v>11</v>
      </c>
      <c r="C82" s="187" t="s">
        <v>85</v>
      </c>
      <c r="D82" s="189">
        <v>1600</v>
      </c>
      <c r="E82" s="189">
        <v>1600</v>
      </c>
      <c r="F82" s="189">
        <v>0</v>
      </c>
      <c r="G82" s="189">
        <v>1600</v>
      </c>
      <c r="H82" s="189">
        <v>0</v>
      </c>
      <c r="I82" s="189">
        <v>0</v>
      </c>
    </row>
    <row r="83" spans="1:9" ht="12.75">
      <c r="A83" s="187" t="s">
        <v>86</v>
      </c>
      <c r="B83" s="188">
        <v>11</v>
      </c>
      <c r="C83" s="187" t="s">
        <v>87</v>
      </c>
      <c r="D83" s="189">
        <v>501</v>
      </c>
      <c r="E83" s="189">
        <v>501</v>
      </c>
      <c r="F83" s="189">
        <v>0</v>
      </c>
      <c r="G83" s="189">
        <v>501</v>
      </c>
      <c r="H83" s="189"/>
      <c r="I83" s="189"/>
    </row>
    <row r="84" spans="1:9" ht="12.75">
      <c r="A84" s="187" t="s">
        <v>91</v>
      </c>
      <c r="B84" s="188">
        <v>11</v>
      </c>
      <c r="C84" s="187" t="s">
        <v>92</v>
      </c>
      <c r="D84" s="189">
        <v>1000</v>
      </c>
      <c r="E84" s="189">
        <v>1000</v>
      </c>
      <c r="F84" s="189">
        <v>0</v>
      </c>
      <c r="G84" s="189">
        <v>1000</v>
      </c>
      <c r="H84" s="189"/>
      <c r="I84" s="189"/>
    </row>
    <row r="85" spans="1:9" ht="12.75">
      <c r="A85" s="187" t="s">
        <v>94</v>
      </c>
      <c r="B85" s="188">
        <v>11</v>
      </c>
      <c r="C85" s="187" t="s">
        <v>95</v>
      </c>
      <c r="D85" s="189">
        <v>99</v>
      </c>
      <c r="E85" s="189">
        <v>99</v>
      </c>
      <c r="F85" s="189">
        <v>0</v>
      </c>
      <c r="G85" s="189">
        <v>99</v>
      </c>
      <c r="H85" s="189"/>
      <c r="I85" s="189"/>
    </row>
    <row r="86" spans="1:9" ht="12.75">
      <c r="A86" s="187" t="s">
        <v>12</v>
      </c>
      <c r="B86" s="188">
        <v>11</v>
      </c>
      <c r="C86" s="187" t="s">
        <v>13</v>
      </c>
      <c r="D86" s="189">
        <v>1215.12</v>
      </c>
      <c r="E86" s="189">
        <v>1215.12</v>
      </c>
      <c r="F86" s="189">
        <v>0</v>
      </c>
      <c r="G86" s="189">
        <v>1215.12</v>
      </c>
      <c r="H86" s="189">
        <v>0</v>
      </c>
      <c r="I86" s="189">
        <v>0</v>
      </c>
    </row>
    <row r="87" spans="1:9" ht="12.75">
      <c r="A87" s="187" t="s">
        <v>14</v>
      </c>
      <c r="B87" s="188">
        <v>11</v>
      </c>
      <c r="C87" s="187" t="s">
        <v>15</v>
      </c>
      <c r="D87" s="189">
        <v>125.12</v>
      </c>
      <c r="E87" s="189">
        <v>125.12</v>
      </c>
      <c r="F87" s="189">
        <v>0</v>
      </c>
      <c r="G87" s="189">
        <v>125.12</v>
      </c>
      <c r="H87" s="189"/>
      <c r="I87" s="189"/>
    </row>
    <row r="88" spans="1:9" ht="12.75">
      <c r="A88" s="187" t="s">
        <v>20</v>
      </c>
      <c r="B88" s="188">
        <v>11</v>
      </c>
      <c r="C88" s="187" t="s">
        <v>21</v>
      </c>
      <c r="D88" s="189">
        <v>1090</v>
      </c>
      <c r="E88" s="189">
        <v>1090</v>
      </c>
      <c r="F88" s="189">
        <v>0</v>
      </c>
      <c r="G88" s="189">
        <v>1090</v>
      </c>
      <c r="H88" s="189"/>
      <c r="I88" s="189"/>
    </row>
    <row r="89" spans="1:9" ht="24">
      <c r="A89" s="187" t="s">
        <v>64</v>
      </c>
      <c r="B89" s="188">
        <v>11</v>
      </c>
      <c r="C89" s="187" t="s">
        <v>65</v>
      </c>
      <c r="D89" s="189">
        <v>1700</v>
      </c>
      <c r="E89" s="189">
        <v>1700</v>
      </c>
      <c r="F89" s="189">
        <v>0</v>
      </c>
      <c r="G89" s="189">
        <v>1700</v>
      </c>
      <c r="H89" s="189">
        <v>0</v>
      </c>
      <c r="I89" s="189">
        <v>0</v>
      </c>
    </row>
    <row r="90" spans="1:9" ht="24">
      <c r="A90" s="187" t="s">
        <v>66</v>
      </c>
      <c r="B90" s="188">
        <v>11</v>
      </c>
      <c r="C90" s="187" t="s">
        <v>67</v>
      </c>
      <c r="D90" s="189">
        <v>1700</v>
      </c>
      <c r="E90" s="189">
        <v>1700</v>
      </c>
      <c r="F90" s="189">
        <v>0</v>
      </c>
      <c r="G90" s="189">
        <v>1700</v>
      </c>
      <c r="H90" s="189"/>
      <c r="I90" s="189"/>
    </row>
    <row r="91" spans="1:9" s="19" customFormat="1" ht="12.75">
      <c r="A91" s="183" t="s">
        <v>123</v>
      </c>
      <c r="B91" s="183"/>
      <c r="C91" s="183" t="s">
        <v>124</v>
      </c>
      <c r="D91" s="184">
        <v>183200</v>
      </c>
      <c r="E91" s="184">
        <v>77538.97</v>
      </c>
      <c r="F91" s="184">
        <v>-33200</v>
      </c>
      <c r="G91" s="184">
        <v>150000</v>
      </c>
      <c r="H91" s="184">
        <v>183200</v>
      </c>
      <c r="I91" s="184">
        <v>183200</v>
      </c>
    </row>
    <row r="92" spans="1:9" ht="12.75">
      <c r="A92" s="185" t="s">
        <v>125</v>
      </c>
      <c r="B92" s="185">
        <v>41</v>
      </c>
      <c r="C92" s="185" t="s">
        <v>126</v>
      </c>
      <c r="D92" s="186">
        <v>166700</v>
      </c>
      <c r="E92" s="186">
        <v>71878.97</v>
      </c>
      <c r="F92" s="186">
        <v>-27700</v>
      </c>
      <c r="G92" s="186">
        <v>139000</v>
      </c>
      <c r="H92" s="186">
        <v>166700</v>
      </c>
      <c r="I92" s="186">
        <v>166700</v>
      </c>
    </row>
    <row r="93" spans="1:9" ht="12.75">
      <c r="A93" s="187" t="s">
        <v>10</v>
      </c>
      <c r="B93" s="188">
        <v>41</v>
      </c>
      <c r="C93" s="187" t="s">
        <v>11</v>
      </c>
      <c r="D93" s="189">
        <v>166700</v>
      </c>
      <c r="E93" s="189">
        <v>71878.97</v>
      </c>
      <c r="F93" s="189">
        <v>-27700</v>
      </c>
      <c r="G93" s="189">
        <v>139000</v>
      </c>
      <c r="H93" s="189">
        <v>166700</v>
      </c>
      <c r="I93" s="189">
        <v>166700</v>
      </c>
    </row>
    <row r="94" spans="1:9" ht="12.75">
      <c r="A94" s="187" t="s">
        <v>12</v>
      </c>
      <c r="B94" s="188">
        <v>41</v>
      </c>
      <c r="C94" s="187" t="s">
        <v>13</v>
      </c>
      <c r="D94" s="189">
        <v>166700</v>
      </c>
      <c r="E94" s="189">
        <v>71878.97</v>
      </c>
      <c r="F94" s="189">
        <v>-27700</v>
      </c>
      <c r="G94" s="189">
        <v>139000</v>
      </c>
      <c r="H94" s="189">
        <v>166700</v>
      </c>
      <c r="I94" s="189">
        <v>166700</v>
      </c>
    </row>
    <row r="95" spans="1:9" ht="12.75">
      <c r="A95" s="187" t="s">
        <v>20</v>
      </c>
      <c r="B95" s="188">
        <v>41</v>
      </c>
      <c r="C95" s="187" t="s">
        <v>21</v>
      </c>
      <c r="D95" s="189">
        <v>164700</v>
      </c>
      <c r="E95" s="189">
        <v>71378.97</v>
      </c>
      <c r="F95" s="189">
        <v>-26200</v>
      </c>
      <c r="G95" s="189">
        <v>138500</v>
      </c>
      <c r="H95" s="189"/>
      <c r="I95" s="189"/>
    </row>
    <row r="96" spans="1:9" ht="12.75">
      <c r="A96" s="187" t="s">
        <v>30</v>
      </c>
      <c r="B96" s="188">
        <v>41</v>
      </c>
      <c r="C96" s="187" t="s">
        <v>31</v>
      </c>
      <c r="D96" s="189">
        <v>2000</v>
      </c>
      <c r="E96" s="189">
        <v>500</v>
      </c>
      <c r="F96" s="189">
        <v>-1500</v>
      </c>
      <c r="G96" s="189">
        <v>500</v>
      </c>
      <c r="H96" s="189"/>
      <c r="I96" s="189"/>
    </row>
    <row r="97" spans="1:9" ht="12.75">
      <c r="A97" s="185" t="s">
        <v>74</v>
      </c>
      <c r="B97" s="185">
        <v>52</v>
      </c>
      <c r="C97" s="185" t="s">
        <v>75</v>
      </c>
      <c r="D97" s="186">
        <v>16000</v>
      </c>
      <c r="E97" s="186">
        <v>5660</v>
      </c>
      <c r="F97" s="186">
        <v>-8000</v>
      </c>
      <c r="G97" s="186">
        <v>8000</v>
      </c>
      <c r="H97" s="186">
        <v>16000</v>
      </c>
      <c r="I97" s="186">
        <v>16000</v>
      </c>
    </row>
    <row r="98" spans="1:9" ht="12.75">
      <c r="A98" s="192">
        <v>3</v>
      </c>
      <c r="B98" s="188">
        <v>52</v>
      </c>
      <c r="C98" s="187" t="s">
        <v>11</v>
      </c>
      <c r="D98" s="189">
        <v>16000</v>
      </c>
      <c r="E98" s="189">
        <v>5660</v>
      </c>
      <c r="F98" s="189">
        <v>-8000</v>
      </c>
      <c r="G98" s="189">
        <v>8000</v>
      </c>
      <c r="H98" s="189">
        <v>16000</v>
      </c>
      <c r="I98" s="189">
        <v>16000</v>
      </c>
    </row>
    <row r="99" spans="1:9" ht="12.75">
      <c r="A99" s="187" t="s">
        <v>12</v>
      </c>
      <c r="B99" s="188">
        <v>52</v>
      </c>
      <c r="C99" s="187" t="s">
        <v>13</v>
      </c>
      <c r="D99" s="189">
        <v>16000</v>
      </c>
      <c r="E99" s="189">
        <v>5660</v>
      </c>
      <c r="F99" s="189">
        <v>-8000</v>
      </c>
      <c r="G99" s="189">
        <v>8000</v>
      </c>
      <c r="H99" s="189">
        <v>16000</v>
      </c>
      <c r="I99" s="189">
        <v>16000</v>
      </c>
    </row>
    <row r="100" spans="1:9" ht="12.75">
      <c r="A100" s="187" t="s">
        <v>20</v>
      </c>
      <c r="B100" s="188">
        <v>52</v>
      </c>
      <c r="C100" s="187" t="s">
        <v>21</v>
      </c>
      <c r="D100" s="189">
        <v>16000</v>
      </c>
      <c r="E100" s="189">
        <v>5660</v>
      </c>
      <c r="F100" s="189">
        <v>-8000</v>
      </c>
      <c r="G100" s="189">
        <v>8000</v>
      </c>
      <c r="H100" s="189"/>
      <c r="I100" s="189"/>
    </row>
    <row r="101" spans="1:9" ht="12.75">
      <c r="A101" s="195">
        <v>55222</v>
      </c>
      <c r="B101" s="196">
        <v>52</v>
      </c>
      <c r="C101" s="185" t="s">
        <v>203</v>
      </c>
      <c r="D101" s="186">
        <v>0</v>
      </c>
      <c r="E101" s="186">
        <v>0</v>
      </c>
      <c r="F101" s="186">
        <v>1500</v>
      </c>
      <c r="G101" s="186">
        <v>1500</v>
      </c>
      <c r="H101" s="186">
        <v>0</v>
      </c>
      <c r="I101" s="186">
        <v>0</v>
      </c>
    </row>
    <row r="102" spans="1:9" ht="12.75">
      <c r="A102" s="192">
        <v>3</v>
      </c>
      <c r="B102" s="197">
        <v>52</v>
      </c>
      <c r="C102" s="187" t="s">
        <v>11</v>
      </c>
      <c r="D102" s="189">
        <v>0</v>
      </c>
      <c r="E102" s="189">
        <v>0</v>
      </c>
      <c r="F102" s="189">
        <v>1500</v>
      </c>
      <c r="G102" s="189">
        <v>1500</v>
      </c>
      <c r="H102" s="189">
        <v>0</v>
      </c>
      <c r="I102" s="189">
        <v>0</v>
      </c>
    </row>
    <row r="103" spans="1:9" ht="12.75">
      <c r="A103" s="187" t="s">
        <v>12</v>
      </c>
      <c r="B103" s="197">
        <v>52</v>
      </c>
      <c r="C103" s="187" t="s">
        <v>13</v>
      </c>
      <c r="D103" s="189">
        <v>0</v>
      </c>
      <c r="E103" s="189">
        <v>0</v>
      </c>
      <c r="F103" s="189">
        <v>1500</v>
      </c>
      <c r="G103" s="189">
        <v>1500</v>
      </c>
      <c r="H103" s="189">
        <v>0</v>
      </c>
      <c r="I103" s="189">
        <v>0</v>
      </c>
    </row>
    <row r="104" spans="1:9" ht="12.75">
      <c r="A104" s="187" t="s">
        <v>20</v>
      </c>
      <c r="B104" s="197">
        <v>52</v>
      </c>
      <c r="C104" s="187" t="s">
        <v>21</v>
      </c>
      <c r="D104" s="189">
        <v>0</v>
      </c>
      <c r="E104" s="189">
        <v>0</v>
      </c>
      <c r="F104" s="189">
        <v>1500</v>
      </c>
      <c r="G104" s="189">
        <v>1500</v>
      </c>
      <c r="H104" s="189"/>
      <c r="I104" s="189"/>
    </row>
    <row r="105" spans="1:9" ht="12.75">
      <c r="A105" s="198">
        <v>55254</v>
      </c>
      <c r="B105" s="199">
        <v>52</v>
      </c>
      <c r="C105" s="185" t="s">
        <v>204</v>
      </c>
      <c r="D105" s="186">
        <v>0</v>
      </c>
      <c r="E105" s="186">
        <v>0</v>
      </c>
      <c r="F105" s="186">
        <v>1000</v>
      </c>
      <c r="G105" s="186">
        <v>1000</v>
      </c>
      <c r="H105" s="186">
        <v>0</v>
      </c>
      <c r="I105" s="186">
        <v>0</v>
      </c>
    </row>
    <row r="106" spans="1:9" ht="12.75">
      <c r="A106" s="192">
        <v>3</v>
      </c>
      <c r="B106" s="200">
        <v>52</v>
      </c>
      <c r="C106" s="187" t="s">
        <v>11</v>
      </c>
      <c r="D106" s="189">
        <v>0</v>
      </c>
      <c r="E106" s="189">
        <v>0</v>
      </c>
      <c r="F106" s="189">
        <v>1000</v>
      </c>
      <c r="G106" s="189">
        <v>1000</v>
      </c>
      <c r="H106" s="189">
        <v>0</v>
      </c>
      <c r="I106" s="189">
        <v>0</v>
      </c>
    </row>
    <row r="107" spans="1:9" ht="12.75">
      <c r="A107" s="187" t="s">
        <v>12</v>
      </c>
      <c r="B107" s="200">
        <v>52</v>
      </c>
      <c r="C107" s="187" t="s">
        <v>13</v>
      </c>
      <c r="D107" s="189">
        <v>0</v>
      </c>
      <c r="E107" s="189">
        <v>0</v>
      </c>
      <c r="F107" s="189">
        <v>1000</v>
      </c>
      <c r="G107" s="189">
        <v>1000</v>
      </c>
      <c r="H107" s="189">
        <v>0</v>
      </c>
      <c r="I107" s="189">
        <v>0</v>
      </c>
    </row>
    <row r="108" spans="1:9" ht="12.75">
      <c r="A108" s="187" t="s">
        <v>20</v>
      </c>
      <c r="B108" s="200">
        <v>52</v>
      </c>
      <c r="C108" s="187" t="s">
        <v>21</v>
      </c>
      <c r="D108" s="189">
        <v>0</v>
      </c>
      <c r="E108" s="189">
        <v>0</v>
      </c>
      <c r="F108" s="189">
        <v>1000</v>
      </c>
      <c r="G108" s="189">
        <v>1000</v>
      </c>
      <c r="H108" s="189"/>
      <c r="I108" s="189"/>
    </row>
    <row r="109" spans="1:9" ht="12.75">
      <c r="A109" s="185" t="s">
        <v>127</v>
      </c>
      <c r="B109" s="185">
        <v>52</v>
      </c>
      <c r="C109" s="185" t="s">
        <v>128</v>
      </c>
      <c r="D109" s="186">
        <v>500</v>
      </c>
      <c r="E109" s="186">
        <v>0</v>
      </c>
      <c r="F109" s="186">
        <v>0</v>
      </c>
      <c r="G109" s="186">
        <v>500</v>
      </c>
      <c r="H109" s="186">
        <v>500</v>
      </c>
      <c r="I109" s="186">
        <v>500</v>
      </c>
    </row>
    <row r="110" spans="1:9" ht="12.75">
      <c r="A110" s="187" t="s">
        <v>10</v>
      </c>
      <c r="B110" s="188">
        <v>52</v>
      </c>
      <c r="C110" s="187" t="s">
        <v>11</v>
      </c>
      <c r="D110" s="189">
        <v>500</v>
      </c>
      <c r="E110" s="189">
        <v>0</v>
      </c>
      <c r="F110" s="189">
        <v>0</v>
      </c>
      <c r="G110" s="189">
        <v>500</v>
      </c>
      <c r="H110" s="189">
        <v>500</v>
      </c>
      <c r="I110" s="189">
        <v>500</v>
      </c>
    </row>
    <row r="111" spans="1:9" ht="12.75">
      <c r="A111" s="187" t="s">
        <v>12</v>
      </c>
      <c r="B111" s="188">
        <v>52</v>
      </c>
      <c r="C111" s="187" t="s">
        <v>13</v>
      </c>
      <c r="D111" s="189">
        <v>500</v>
      </c>
      <c r="E111" s="189">
        <v>0</v>
      </c>
      <c r="F111" s="189">
        <v>0</v>
      </c>
      <c r="G111" s="189">
        <v>500</v>
      </c>
      <c r="H111" s="189">
        <v>500</v>
      </c>
      <c r="I111" s="189">
        <v>500</v>
      </c>
    </row>
    <row r="112" spans="1:9" ht="12.75">
      <c r="A112" s="187" t="s">
        <v>20</v>
      </c>
      <c r="B112" s="188">
        <v>52</v>
      </c>
      <c r="C112" s="187" t="s">
        <v>21</v>
      </c>
      <c r="D112" s="189">
        <v>500</v>
      </c>
      <c r="E112" s="189">
        <v>0</v>
      </c>
      <c r="F112" s="189">
        <v>0</v>
      </c>
      <c r="G112" s="189">
        <v>500</v>
      </c>
      <c r="H112" s="189"/>
      <c r="I112" s="189"/>
    </row>
    <row r="113" spans="1:9" s="19" customFormat="1" ht="12.75">
      <c r="A113" s="183" t="s">
        <v>129</v>
      </c>
      <c r="B113" s="183"/>
      <c r="C113" s="183" t="s">
        <v>130</v>
      </c>
      <c r="D113" s="184">
        <v>152300</v>
      </c>
      <c r="E113" s="184">
        <v>83560.15</v>
      </c>
      <c r="F113" s="184">
        <v>0</v>
      </c>
      <c r="G113" s="184">
        <v>152300</v>
      </c>
      <c r="H113" s="184">
        <v>152300</v>
      </c>
      <c r="I113" s="184">
        <v>152300</v>
      </c>
    </row>
    <row r="114" spans="1:9" ht="12.75">
      <c r="A114" s="185" t="s">
        <v>74</v>
      </c>
      <c r="B114" s="185">
        <v>52</v>
      </c>
      <c r="C114" s="185" t="s">
        <v>75</v>
      </c>
      <c r="D114" s="186">
        <v>152300</v>
      </c>
      <c r="E114" s="186">
        <v>83560.15</v>
      </c>
      <c r="F114" s="186">
        <v>0</v>
      </c>
      <c r="G114" s="186">
        <v>152300</v>
      </c>
      <c r="H114" s="186">
        <v>152300</v>
      </c>
      <c r="I114" s="186">
        <v>152300</v>
      </c>
    </row>
    <row r="115" spans="1:9" ht="12.75">
      <c r="A115" s="187" t="s">
        <v>10</v>
      </c>
      <c r="B115" s="188">
        <v>52</v>
      </c>
      <c r="C115" s="187" t="s">
        <v>11</v>
      </c>
      <c r="D115" s="189">
        <v>152300</v>
      </c>
      <c r="E115" s="189">
        <v>83560.15</v>
      </c>
      <c r="F115" s="189">
        <v>0</v>
      </c>
      <c r="G115" s="189">
        <v>152300</v>
      </c>
      <c r="H115" s="189">
        <v>152300</v>
      </c>
      <c r="I115" s="189">
        <v>152300</v>
      </c>
    </row>
    <row r="116" spans="1:9" ht="12.75">
      <c r="A116" s="187" t="s">
        <v>84</v>
      </c>
      <c r="B116" s="188">
        <v>52</v>
      </c>
      <c r="C116" s="187" t="s">
        <v>85</v>
      </c>
      <c r="D116" s="189">
        <v>152300</v>
      </c>
      <c r="E116" s="189">
        <v>83560.15</v>
      </c>
      <c r="F116" s="189">
        <v>0</v>
      </c>
      <c r="G116" s="189">
        <v>152300</v>
      </c>
      <c r="H116" s="189">
        <v>152300</v>
      </c>
      <c r="I116" s="189">
        <v>152300</v>
      </c>
    </row>
    <row r="117" spans="1:9" ht="12.75">
      <c r="A117" s="187" t="s">
        <v>86</v>
      </c>
      <c r="B117" s="188">
        <v>52</v>
      </c>
      <c r="C117" s="187" t="s">
        <v>87</v>
      </c>
      <c r="D117" s="189">
        <v>128200</v>
      </c>
      <c r="E117" s="189">
        <v>70437.89</v>
      </c>
      <c r="F117" s="189">
        <v>0</v>
      </c>
      <c r="G117" s="189">
        <v>128200</v>
      </c>
      <c r="H117" s="189"/>
      <c r="I117" s="189"/>
    </row>
    <row r="118" spans="1:9" ht="12.75">
      <c r="A118" s="187" t="s">
        <v>91</v>
      </c>
      <c r="B118" s="188">
        <v>52</v>
      </c>
      <c r="C118" s="187" t="s">
        <v>92</v>
      </c>
      <c r="D118" s="189">
        <v>3000</v>
      </c>
      <c r="E118" s="189">
        <v>1500</v>
      </c>
      <c r="F118" s="189">
        <v>0</v>
      </c>
      <c r="G118" s="189">
        <v>3000</v>
      </c>
      <c r="H118" s="189"/>
      <c r="I118" s="189"/>
    </row>
    <row r="119" spans="1:9" ht="12.75">
      <c r="A119" s="187" t="s">
        <v>94</v>
      </c>
      <c r="B119" s="188">
        <v>52</v>
      </c>
      <c r="C119" s="187" t="s">
        <v>95</v>
      </c>
      <c r="D119" s="189">
        <v>21100</v>
      </c>
      <c r="E119" s="189">
        <v>11622.26</v>
      </c>
      <c r="F119" s="189">
        <v>0</v>
      </c>
      <c r="G119" s="189">
        <v>21100</v>
      </c>
      <c r="H119" s="189"/>
      <c r="I119" s="189"/>
    </row>
    <row r="120" spans="1:9" s="19" customFormat="1" ht="12.75">
      <c r="A120" s="183" t="s">
        <v>131</v>
      </c>
      <c r="B120" s="183"/>
      <c r="C120" s="183" t="s">
        <v>132</v>
      </c>
      <c r="D120" s="184">
        <v>19000</v>
      </c>
      <c r="E120" s="184">
        <v>0</v>
      </c>
      <c r="F120" s="184">
        <v>31840</v>
      </c>
      <c r="G120" s="184">
        <v>50840</v>
      </c>
      <c r="H120" s="184">
        <v>19000</v>
      </c>
      <c r="I120" s="184">
        <v>19000</v>
      </c>
    </row>
    <row r="121" spans="1:9" ht="24">
      <c r="A121" s="185" t="s">
        <v>82</v>
      </c>
      <c r="B121" s="185">
        <v>52</v>
      </c>
      <c r="C121" s="185" t="s">
        <v>83</v>
      </c>
      <c r="D121" s="186">
        <v>19000</v>
      </c>
      <c r="E121" s="186">
        <v>0</v>
      </c>
      <c r="F121" s="186">
        <v>31840</v>
      </c>
      <c r="G121" s="186">
        <v>50840</v>
      </c>
      <c r="H121" s="186">
        <v>19000</v>
      </c>
      <c r="I121" s="186">
        <v>19000</v>
      </c>
    </row>
    <row r="122" spans="1:9" ht="12.75">
      <c r="A122" s="187" t="s">
        <v>10</v>
      </c>
      <c r="B122" s="188">
        <v>52</v>
      </c>
      <c r="C122" s="187" t="s">
        <v>11</v>
      </c>
      <c r="D122" s="189">
        <v>19000</v>
      </c>
      <c r="E122" s="189">
        <v>0</v>
      </c>
      <c r="F122" s="189">
        <v>23180</v>
      </c>
      <c r="G122" s="189">
        <v>42180</v>
      </c>
      <c r="H122" s="189">
        <v>19000</v>
      </c>
      <c r="I122" s="189">
        <v>19000</v>
      </c>
    </row>
    <row r="123" spans="1:9" ht="12.75">
      <c r="A123" s="187" t="s">
        <v>12</v>
      </c>
      <c r="B123" s="188">
        <v>52</v>
      </c>
      <c r="C123" s="187" t="s">
        <v>13</v>
      </c>
      <c r="D123" s="189">
        <v>19000</v>
      </c>
      <c r="E123" s="189">
        <v>0</v>
      </c>
      <c r="F123" s="189">
        <v>-19000</v>
      </c>
      <c r="G123" s="189">
        <v>0</v>
      </c>
      <c r="H123" s="189">
        <v>19000</v>
      </c>
      <c r="I123" s="189">
        <v>19000</v>
      </c>
    </row>
    <row r="124" spans="1:9" ht="12.75">
      <c r="A124" s="187" t="s">
        <v>20</v>
      </c>
      <c r="B124" s="188">
        <v>52</v>
      </c>
      <c r="C124" s="187" t="s">
        <v>21</v>
      </c>
      <c r="D124" s="189">
        <v>19000</v>
      </c>
      <c r="E124" s="189">
        <v>0</v>
      </c>
      <c r="F124" s="189">
        <v>-19000</v>
      </c>
      <c r="G124" s="189">
        <v>0</v>
      </c>
      <c r="H124" s="189">
        <v>0</v>
      </c>
      <c r="I124" s="189">
        <v>0</v>
      </c>
    </row>
    <row r="125" spans="1:9" ht="24">
      <c r="A125" s="193">
        <v>37</v>
      </c>
      <c r="B125" s="188">
        <v>52</v>
      </c>
      <c r="C125" s="187" t="s">
        <v>65</v>
      </c>
      <c r="D125" s="189">
        <v>0</v>
      </c>
      <c r="E125" s="189">
        <v>0</v>
      </c>
      <c r="F125" s="189">
        <v>42180</v>
      </c>
      <c r="G125" s="189">
        <v>42180</v>
      </c>
      <c r="H125" s="189">
        <v>0</v>
      </c>
      <c r="I125" s="189">
        <v>0</v>
      </c>
    </row>
    <row r="126" spans="1:9" ht="24">
      <c r="A126" s="193">
        <v>372</v>
      </c>
      <c r="B126" s="188">
        <v>52</v>
      </c>
      <c r="C126" s="187" t="s">
        <v>67</v>
      </c>
      <c r="D126" s="189">
        <v>0</v>
      </c>
      <c r="E126" s="189">
        <v>0</v>
      </c>
      <c r="F126" s="189">
        <v>42180</v>
      </c>
      <c r="G126" s="189">
        <v>42180</v>
      </c>
      <c r="H126" s="189"/>
      <c r="I126" s="189"/>
    </row>
    <row r="127" spans="1:9" ht="12.75">
      <c r="A127" s="193">
        <v>4</v>
      </c>
      <c r="B127" s="188">
        <v>52</v>
      </c>
      <c r="C127" s="187" t="s">
        <v>215</v>
      </c>
      <c r="D127" s="189">
        <v>0</v>
      </c>
      <c r="E127" s="189">
        <v>0</v>
      </c>
      <c r="F127" s="189">
        <v>8660</v>
      </c>
      <c r="G127" s="189">
        <v>8660</v>
      </c>
      <c r="H127" s="189">
        <v>0</v>
      </c>
      <c r="I127" s="189">
        <v>0</v>
      </c>
    </row>
    <row r="128" spans="1:9" ht="24">
      <c r="A128" s="193">
        <v>42</v>
      </c>
      <c r="B128" s="188">
        <v>52</v>
      </c>
      <c r="C128" s="187" t="s">
        <v>150</v>
      </c>
      <c r="D128" s="189">
        <v>0</v>
      </c>
      <c r="E128" s="189">
        <v>0</v>
      </c>
      <c r="F128" s="189">
        <v>8660</v>
      </c>
      <c r="G128" s="189">
        <v>8660</v>
      </c>
      <c r="H128" s="189">
        <v>0</v>
      </c>
      <c r="I128" s="189">
        <v>0</v>
      </c>
    </row>
    <row r="129" spans="1:9" ht="24">
      <c r="A129" s="193">
        <v>424</v>
      </c>
      <c r="B129" s="188">
        <v>52</v>
      </c>
      <c r="C129" s="187" t="s">
        <v>200</v>
      </c>
      <c r="D129" s="189">
        <v>0</v>
      </c>
      <c r="E129" s="189">
        <v>0</v>
      </c>
      <c r="F129" s="189">
        <v>8660</v>
      </c>
      <c r="G129" s="189">
        <v>8660</v>
      </c>
      <c r="H129" s="189"/>
      <c r="I129" s="189"/>
    </row>
    <row r="130" spans="1:9" s="19" customFormat="1" ht="12.75">
      <c r="A130" s="183" t="s">
        <v>133</v>
      </c>
      <c r="B130" s="183"/>
      <c r="C130" s="183" t="s">
        <v>134</v>
      </c>
      <c r="D130" s="184">
        <v>1000</v>
      </c>
      <c r="E130" s="184">
        <v>1443.75</v>
      </c>
      <c r="F130" s="184">
        <v>443.75</v>
      </c>
      <c r="G130" s="184">
        <v>1443.75</v>
      </c>
      <c r="H130" s="184">
        <v>1000</v>
      </c>
      <c r="I130" s="184">
        <v>1000</v>
      </c>
    </row>
    <row r="131" spans="1:9" ht="12.75">
      <c r="A131" s="185" t="s">
        <v>74</v>
      </c>
      <c r="B131" s="185">
        <v>52</v>
      </c>
      <c r="C131" s="185" t="s">
        <v>75</v>
      </c>
      <c r="D131" s="186">
        <v>1000</v>
      </c>
      <c r="E131" s="186">
        <v>1443.75</v>
      </c>
      <c r="F131" s="186">
        <v>443.75</v>
      </c>
      <c r="G131" s="186">
        <v>1443.75</v>
      </c>
      <c r="H131" s="186">
        <v>1000</v>
      </c>
      <c r="I131" s="186">
        <v>1000</v>
      </c>
    </row>
    <row r="132" spans="1:9" ht="12.75">
      <c r="A132" s="187" t="s">
        <v>10</v>
      </c>
      <c r="B132" s="188">
        <v>52</v>
      </c>
      <c r="C132" s="187" t="s">
        <v>11</v>
      </c>
      <c r="D132" s="189">
        <v>1000</v>
      </c>
      <c r="E132" s="189">
        <v>1443.75</v>
      </c>
      <c r="F132" s="189">
        <v>443.75</v>
      </c>
      <c r="G132" s="189">
        <v>1443.75</v>
      </c>
      <c r="H132" s="189">
        <v>1000</v>
      </c>
      <c r="I132" s="189">
        <v>1000</v>
      </c>
    </row>
    <row r="133" spans="1:9" ht="12.75">
      <c r="A133" s="187" t="s">
        <v>12</v>
      </c>
      <c r="B133" s="188">
        <v>52</v>
      </c>
      <c r="C133" s="187" t="s">
        <v>13</v>
      </c>
      <c r="D133" s="189">
        <v>1000</v>
      </c>
      <c r="E133" s="189">
        <v>1443.75</v>
      </c>
      <c r="F133" s="189">
        <v>443.75</v>
      </c>
      <c r="G133" s="189">
        <v>1443.75</v>
      </c>
      <c r="H133" s="189">
        <v>1000</v>
      </c>
      <c r="I133" s="189">
        <v>1000</v>
      </c>
    </row>
    <row r="134" spans="1:9" ht="12.75">
      <c r="A134" s="187" t="s">
        <v>48</v>
      </c>
      <c r="B134" s="188">
        <v>52</v>
      </c>
      <c r="C134" s="187" t="s">
        <v>49</v>
      </c>
      <c r="D134" s="189">
        <v>1000</v>
      </c>
      <c r="E134" s="189">
        <v>1443.75</v>
      </c>
      <c r="F134" s="189">
        <v>443.75</v>
      </c>
      <c r="G134" s="189">
        <v>1443.75</v>
      </c>
      <c r="H134" s="189"/>
      <c r="I134" s="189"/>
    </row>
    <row r="135" spans="1:9" s="19" customFormat="1" ht="12.75">
      <c r="A135" s="183" t="s">
        <v>135</v>
      </c>
      <c r="B135" s="183"/>
      <c r="C135" s="183" t="s">
        <v>136</v>
      </c>
      <c r="D135" s="184">
        <v>28599.63</v>
      </c>
      <c r="E135" s="184">
        <v>27995.29</v>
      </c>
      <c r="F135" s="184">
        <v>-1.3642420526593924E-12</v>
      </c>
      <c r="G135" s="184">
        <v>28599.63</v>
      </c>
      <c r="H135" s="184">
        <v>28200</v>
      </c>
      <c r="I135" s="184">
        <v>28200</v>
      </c>
    </row>
    <row r="136" spans="1:9" ht="24">
      <c r="A136" s="185" t="s">
        <v>137</v>
      </c>
      <c r="B136" s="185">
        <v>52</v>
      </c>
      <c r="C136" s="185" t="s">
        <v>138</v>
      </c>
      <c r="D136" s="186">
        <v>28599.63</v>
      </c>
      <c r="E136" s="186">
        <v>27995.29</v>
      </c>
      <c r="F136" s="186">
        <v>-1.3642420526593924E-12</v>
      </c>
      <c r="G136" s="186">
        <v>28599.63</v>
      </c>
      <c r="H136" s="186">
        <v>28200</v>
      </c>
      <c r="I136" s="186">
        <v>28200</v>
      </c>
    </row>
    <row r="137" spans="1:9" ht="12.75">
      <c r="A137" s="187" t="s">
        <v>10</v>
      </c>
      <c r="B137" s="188">
        <v>52</v>
      </c>
      <c r="C137" s="187" t="s">
        <v>11</v>
      </c>
      <c r="D137" s="189">
        <v>28599.63</v>
      </c>
      <c r="E137" s="189">
        <v>27995.29</v>
      </c>
      <c r="F137" s="189">
        <v>-1.3642420526593924E-12</v>
      </c>
      <c r="G137" s="189">
        <v>28599.63</v>
      </c>
      <c r="H137" s="189">
        <v>28200</v>
      </c>
      <c r="I137" s="189">
        <v>28200</v>
      </c>
    </row>
    <row r="138" spans="1:9" ht="12.75">
      <c r="A138" s="187" t="s">
        <v>84</v>
      </c>
      <c r="B138" s="188">
        <v>52</v>
      </c>
      <c r="C138" s="187" t="s">
        <v>85</v>
      </c>
      <c r="D138" s="189">
        <v>26599.63</v>
      </c>
      <c r="E138" s="189">
        <v>26169.370000000003</v>
      </c>
      <c r="F138" s="189">
        <v>-1.3642420526593924E-12</v>
      </c>
      <c r="G138" s="189">
        <v>26599.63</v>
      </c>
      <c r="H138" s="189">
        <v>26200</v>
      </c>
      <c r="I138" s="189">
        <v>26200</v>
      </c>
    </row>
    <row r="139" spans="1:9" ht="12.75">
      <c r="A139" s="187" t="s">
        <v>86</v>
      </c>
      <c r="B139" s="188">
        <v>52</v>
      </c>
      <c r="C139" s="187" t="s">
        <v>87</v>
      </c>
      <c r="D139" s="189">
        <v>22899.63</v>
      </c>
      <c r="E139" s="189">
        <v>22462.97</v>
      </c>
      <c r="F139" s="189">
        <v>-6.400000000001455</v>
      </c>
      <c r="G139" s="189">
        <v>22893.23</v>
      </c>
      <c r="H139" s="189"/>
      <c r="I139" s="189"/>
    </row>
    <row r="140" spans="1:9" ht="12.75">
      <c r="A140" s="187" t="s">
        <v>94</v>
      </c>
      <c r="B140" s="188">
        <v>52</v>
      </c>
      <c r="C140" s="187" t="s">
        <v>95</v>
      </c>
      <c r="D140" s="189">
        <v>3700</v>
      </c>
      <c r="E140" s="189">
        <v>3706.4</v>
      </c>
      <c r="F140" s="189">
        <v>6.400000000000091</v>
      </c>
      <c r="G140" s="189">
        <v>3706.4</v>
      </c>
      <c r="H140" s="189"/>
      <c r="I140" s="189"/>
    </row>
    <row r="141" spans="1:9" ht="12.75">
      <c r="A141" s="187" t="s">
        <v>12</v>
      </c>
      <c r="B141" s="188">
        <v>52</v>
      </c>
      <c r="C141" s="187" t="s">
        <v>13</v>
      </c>
      <c r="D141" s="189">
        <v>2000</v>
      </c>
      <c r="E141" s="189">
        <v>1825.92</v>
      </c>
      <c r="F141" s="189">
        <v>0</v>
      </c>
      <c r="G141" s="189">
        <v>2000</v>
      </c>
      <c r="H141" s="189">
        <v>2000</v>
      </c>
      <c r="I141" s="189">
        <v>2000</v>
      </c>
    </row>
    <row r="142" spans="1:9" ht="12.75">
      <c r="A142" s="187" t="s">
        <v>14</v>
      </c>
      <c r="B142" s="188">
        <v>52</v>
      </c>
      <c r="C142" s="187" t="s">
        <v>15</v>
      </c>
      <c r="D142" s="189">
        <v>2000</v>
      </c>
      <c r="E142" s="189">
        <v>1825.92</v>
      </c>
      <c r="F142" s="189">
        <v>0</v>
      </c>
      <c r="G142" s="189">
        <v>2000</v>
      </c>
      <c r="H142" s="189"/>
      <c r="I142" s="189"/>
    </row>
    <row r="143" spans="1:9" s="19" customFormat="1" ht="24">
      <c r="A143" s="183" t="s">
        <v>139</v>
      </c>
      <c r="B143" s="183"/>
      <c r="C143" s="183" t="s">
        <v>140</v>
      </c>
      <c r="D143" s="184">
        <v>2000</v>
      </c>
      <c r="E143" s="184">
        <v>2000</v>
      </c>
      <c r="F143" s="184">
        <v>1604</v>
      </c>
      <c r="G143" s="184">
        <v>3604</v>
      </c>
      <c r="H143" s="184">
        <v>2000</v>
      </c>
      <c r="I143" s="184">
        <v>2000</v>
      </c>
    </row>
    <row r="144" spans="1:9" ht="24">
      <c r="A144" s="185" t="s">
        <v>141</v>
      </c>
      <c r="B144" s="185">
        <v>52</v>
      </c>
      <c r="C144" s="185" t="s">
        <v>142</v>
      </c>
      <c r="D144" s="186">
        <v>2000</v>
      </c>
      <c r="E144" s="186">
        <v>2000</v>
      </c>
      <c r="F144" s="186">
        <v>1604</v>
      </c>
      <c r="G144" s="186">
        <v>3604</v>
      </c>
      <c r="H144" s="186">
        <v>2000</v>
      </c>
      <c r="I144" s="186">
        <v>2000</v>
      </c>
    </row>
    <row r="145" spans="1:9" ht="12.75">
      <c r="A145" s="187" t="s">
        <v>10</v>
      </c>
      <c r="B145" s="188">
        <v>52</v>
      </c>
      <c r="C145" s="187" t="s">
        <v>11</v>
      </c>
      <c r="D145" s="189">
        <v>2000</v>
      </c>
      <c r="E145" s="189">
        <v>2000</v>
      </c>
      <c r="F145" s="189">
        <v>1604</v>
      </c>
      <c r="G145" s="189">
        <v>3604</v>
      </c>
      <c r="H145" s="189">
        <v>2000</v>
      </c>
      <c r="I145" s="189">
        <v>2000</v>
      </c>
    </row>
    <row r="146" spans="1:9" ht="12.75">
      <c r="A146" s="187" t="s">
        <v>12</v>
      </c>
      <c r="B146" s="188">
        <v>52</v>
      </c>
      <c r="C146" s="187" t="s">
        <v>13</v>
      </c>
      <c r="D146" s="189">
        <v>2000</v>
      </c>
      <c r="E146" s="189">
        <v>2000</v>
      </c>
      <c r="F146" s="189">
        <v>1604</v>
      </c>
      <c r="G146" s="189">
        <v>3604</v>
      </c>
      <c r="H146" s="189">
        <v>2000</v>
      </c>
      <c r="I146" s="189">
        <v>2000</v>
      </c>
    </row>
    <row r="147" spans="1:9" ht="12.75">
      <c r="A147" s="187" t="s">
        <v>14</v>
      </c>
      <c r="B147" s="188">
        <v>52</v>
      </c>
      <c r="C147" s="187" t="s">
        <v>15</v>
      </c>
      <c r="D147" s="189">
        <v>1000</v>
      </c>
      <c r="E147" s="189">
        <v>1200</v>
      </c>
      <c r="F147" s="189">
        <v>1804</v>
      </c>
      <c r="G147" s="189">
        <v>2804</v>
      </c>
      <c r="H147" s="189"/>
      <c r="I147" s="189"/>
    </row>
    <row r="148" spans="1:9" ht="12.75">
      <c r="A148" s="187" t="s">
        <v>20</v>
      </c>
      <c r="B148" s="188">
        <v>52</v>
      </c>
      <c r="C148" s="187" t="s">
        <v>21</v>
      </c>
      <c r="D148" s="189">
        <v>1000</v>
      </c>
      <c r="E148" s="189">
        <v>800</v>
      </c>
      <c r="F148" s="189">
        <v>-200</v>
      </c>
      <c r="G148" s="189">
        <v>800</v>
      </c>
      <c r="H148" s="189"/>
      <c r="I148" s="189"/>
    </row>
    <row r="149" spans="1:9" s="19" customFormat="1" ht="12.75">
      <c r="A149" s="183" t="s">
        <v>143</v>
      </c>
      <c r="B149" s="183"/>
      <c r="C149" s="183" t="s">
        <v>144</v>
      </c>
      <c r="D149" s="184">
        <v>4000</v>
      </c>
      <c r="E149" s="184">
        <v>0</v>
      </c>
      <c r="F149" s="184">
        <v>0</v>
      </c>
      <c r="G149" s="184">
        <v>4000</v>
      </c>
      <c r="H149" s="184">
        <v>4000</v>
      </c>
      <c r="I149" s="184">
        <v>4000</v>
      </c>
    </row>
    <row r="150" spans="1:9" ht="12.75">
      <c r="A150" s="185" t="s">
        <v>125</v>
      </c>
      <c r="B150" s="185">
        <v>41</v>
      </c>
      <c r="C150" s="185" t="s">
        <v>126</v>
      </c>
      <c r="D150" s="186">
        <v>4000</v>
      </c>
      <c r="E150" s="186">
        <v>0</v>
      </c>
      <c r="F150" s="186">
        <v>0</v>
      </c>
      <c r="G150" s="186">
        <v>4000</v>
      </c>
      <c r="H150" s="186">
        <v>4000</v>
      </c>
      <c r="I150" s="186">
        <v>4000</v>
      </c>
    </row>
    <row r="151" spans="1:9" ht="12.75">
      <c r="A151" s="187" t="s">
        <v>10</v>
      </c>
      <c r="B151" s="188">
        <v>41</v>
      </c>
      <c r="C151" s="187" t="s">
        <v>11</v>
      </c>
      <c r="D151" s="189">
        <v>4000</v>
      </c>
      <c r="E151" s="189">
        <v>0</v>
      </c>
      <c r="F151" s="189">
        <v>0</v>
      </c>
      <c r="G151" s="189">
        <v>4000</v>
      </c>
      <c r="H151" s="189">
        <v>4000</v>
      </c>
      <c r="I151" s="189">
        <v>4000</v>
      </c>
    </row>
    <row r="152" spans="1:9" ht="12.75">
      <c r="A152" s="187" t="s">
        <v>12</v>
      </c>
      <c r="B152" s="188">
        <v>41</v>
      </c>
      <c r="C152" s="187" t="s">
        <v>13</v>
      </c>
      <c r="D152" s="189">
        <v>4000</v>
      </c>
      <c r="E152" s="189">
        <v>0</v>
      </c>
      <c r="F152" s="189">
        <v>0</v>
      </c>
      <c r="G152" s="189">
        <v>4000</v>
      </c>
      <c r="H152" s="189">
        <v>4000</v>
      </c>
      <c r="I152" s="189">
        <v>4000</v>
      </c>
    </row>
    <row r="153" spans="1:9" ht="12.75">
      <c r="A153" s="193">
        <v>321</v>
      </c>
      <c r="B153" s="188">
        <v>41</v>
      </c>
      <c r="C153" s="187" t="s">
        <v>15</v>
      </c>
      <c r="D153" s="189">
        <v>0</v>
      </c>
      <c r="E153" s="189">
        <v>0</v>
      </c>
      <c r="F153" s="189">
        <v>2800</v>
      </c>
      <c r="G153" s="189">
        <v>2800</v>
      </c>
      <c r="H153" s="189"/>
      <c r="I153" s="189"/>
    </row>
    <row r="154" spans="1:9" ht="12.75">
      <c r="A154" s="193">
        <v>323</v>
      </c>
      <c r="B154" s="188"/>
      <c r="C154" s="187" t="s">
        <v>31</v>
      </c>
      <c r="D154" s="189">
        <v>0</v>
      </c>
      <c r="E154" s="189"/>
      <c r="F154" s="189">
        <v>1200</v>
      </c>
      <c r="G154" s="189">
        <v>1200</v>
      </c>
      <c r="H154" s="189"/>
      <c r="I154" s="189"/>
    </row>
    <row r="155" spans="1:9" ht="12.75">
      <c r="A155" s="187" t="s">
        <v>48</v>
      </c>
      <c r="B155" s="188">
        <v>41</v>
      </c>
      <c r="C155" s="187" t="s">
        <v>49</v>
      </c>
      <c r="D155" s="189">
        <v>4000</v>
      </c>
      <c r="E155" s="189">
        <v>0</v>
      </c>
      <c r="F155" s="189">
        <v>-4000</v>
      </c>
      <c r="G155" s="189">
        <v>0</v>
      </c>
      <c r="H155" s="189"/>
      <c r="I155" s="189"/>
    </row>
    <row r="156" spans="1:9" s="19" customFormat="1" ht="12.75">
      <c r="A156" s="201" t="s">
        <v>205</v>
      </c>
      <c r="B156" s="201"/>
      <c r="C156" s="202" t="s">
        <v>206</v>
      </c>
      <c r="D156" s="203">
        <v>0</v>
      </c>
      <c r="E156" s="203">
        <v>0</v>
      </c>
      <c r="F156" s="203">
        <v>5000</v>
      </c>
      <c r="G156" s="203">
        <v>5000</v>
      </c>
      <c r="H156" s="203">
        <v>0</v>
      </c>
      <c r="I156" s="203">
        <v>0</v>
      </c>
    </row>
    <row r="157" spans="1:9" ht="12.75">
      <c r="A157" s="198">
        <v>32300</v>
      </c>
      <c r="B157" s="199">
        <v>31</v>
      </c>
      <c r="C157" s="185" t="s">
        <v>73</v>
      </c>
      <c r="D157" s="186">
        <v>0</v>
      </c>
      <c r="E157" s="186">
        <v>0</v>
      </c>
      <c r="F157" s="186">
        <v>5000</v>
      </c>
      <c r="G157" s="186">
        <v>5000</v>
      </c>
      <c r="H157" s="186">
        <v>0</v>
      </c>
      <c r="I157" s="186">
        <v>0</v>
      </c>
    </row>
    <row r="158" spans="1:9" ht="12.75">
      <c r="A158" s="193">
        <v>3</v>
      </c>
      <c r="B158" s="200">
        <v>31</v>
      </c>
      <c r="C158" s="187" t="s">
        <v>11</v>
      </c>
      <c r="D158" s="189">
        <v>0</v>
      </c>
      <c r="E158" s="189">
        <v>0</v>
      </c>
      <c r="F158" s="189">
        <v>5000</v>
      </c>
      <c r="G158" s="189">
        <v>5000</v>
      </c>
      <c r="H158" s="189">
        <v>0</v>
      </c>
      <c r="I158" s="189">
        <v>0</v>
      </c>
    </row>
    <row r="159" spans="1:9" ht="12.75">
      <c r="A159" s="193">
        <v>32</v>
      </c>
      <c r="B159" s="200">
        <v>31</v>
      </c>
      <c r="C159" s="187" t="s">
        <v>13</v>
      </c>
      <c r="D159" s="189">
        <v>0</v>
      </c>
      <c r="E159" s="189">
        <v>0</v>
      </c>
      <c r="F159" s="189">
        <v>5000</v>
      </c>
      <c r="G159" s="189">
        <v>5000</v>
      </c>
      <c r="H159" s="189">
        <v>0</v>
      </c>
      <c r="I159" s="189">
        <v>0</v>
      </c>
    </row>
    <row r="160" spans="1:9" ht="12.75">
      <c r="A160" s="193">
        <v>322</v>
      </c>
      <c r="B160" s="200">
        <v>31</v>
      </c>
      <c r="C160" s="187" t="s">
        <v>21</v>
      </c>
      <c r="D160" s="189">
        <v>0</v>
      </c>
      <c r="E160" s="189">
        <v>0</v>
      </c>
      <c r="F160" s="189">
        <v>5000</v>
      </c>
      <c r="G160" s="189">
        <v>5000</v>
      </c>
      <c r="H160" s="189"/>
      <c r="I160" s="189"/>
    </row>
    <row r="161" spans="1:9" s="19" customFormat="1" ht="12.75">
      <c r="A161" s="183" t="s">
        <v>145</v>
      </c>
      <c r="B161" s="183"/>
      <c r="C161" s="183" t="s">
        <v>146</v>
      </c>
      <c r="D161" s="184">
        <v>7000</v>
      </c>
      <c r="E161" s="184">
        <v>7000</v>
      </c>
      <c r="F161" s="184">
        <v>0</v>
      </c>
      <c r="G161" s="184">
        <v>7000</v>
      </c>
      <c r="H161" s="184">
        <v>7000</v>
      </c>
      <c r="I161" s="184">
        <v>7000</v>
      </c>
    </row>
    <row r="162" spans="1:9" ht="12.75">
      <c r="A162" s="185" t="s">
        <v>110</v>
      </c>
      <c r="B162" s="185">
        <v>11</v>
      </c>
      <c r="C162" s="185" t="s">
        <v>111</v>
      </c>
      <c r="D162" s="186">
        <v>7000</v>
      </c>
      <c r="E162" s="186">
        <v>7000</v>
      </c>
      <c r="F162" s="186">
        <v>0</v>
      </c>
      <c r="G162" s="186">
        <v>7000</v>
      </c>
      <c r="H162" s="186">
        <v>7000</v>
      </c>
      <c r="I162" s="186">
        <v>7000</v>
      </c>
    </row>
    <row r="163" spans="1:9" ht="12.75">
      <c r="A163" s="187" t="s">
        <v>10</v>
      </c>
      <c r="B163" s="188">
        <v>11</v>
      </c>
      <c r="C163" s="187" t="s">
        <v>11</v>
      </c>
      <c r="D163" s="189">
        <v>3273.75</v>
      </c>
      <c r="E163" s="189">
        <v>3273.75</v>
      </c>
      <c r="F163" s="189">
        <v>0</v>
      </c>
      <c r="G163" s="189">
        <v>1426.5</v>
      </c>
      <c r="H163" s="189">
        <v>4000</v>
      </c>
      <c r="I163" s="189">
        <v>4000</v>
      </c>
    </row>
    <row r="164" spans="1:9" ht="12.75">
      <c r="A164" s="187" t="s">
        <v>12</v>
      </c>
      <c r="B164" s="188">
        <v>11</v>
      </c>
      <c r="C164" s="187" t="s">
        <v>13</v>
      </c>
      <c r="D164" s="189">
        <v>3273.75</v>
      </c>
      <c r="E164" s="189">
        <v>3273.75</v>
      </c>
      <c r="F164" s="189">
        <v>0</v>
      </c>
      <c r="G164" s="189">
        <v>1426.5</v>
      </c>
      <c r="H164" s="189">
        <v>4000</v>
      </c>
      <c r="I164" s="189">
        <v>4000</v>
      </c>
    </row>
    <row r="165" spans="1:9" ht="12.75">
      <c r="A165" s="187" t="s">
        <v>20</v>
      </c>
      <c r="B165" s="188">
        <v>11</v>
      </c>
      <c r="C165" s="187" t="s">
        <v>21</v>
      </c>
      <c r="D165" s="189">
        <v>500</v>
      </c>
      <c r="E165" s="189">
        <v>500</v>
      </c>
      <c r="F165" s="189">
        <v>0</v>
      </c>
      <c r="G165" s="189">
        <v>189</v>
      </c>
      <c r="H165" s="189"/>
      <c r="I165" s="189"/>
    </row>
    <row r="166" spans="1:9" ht="12.75">
      <c r="A166" s="187" t="s">
        <v>48</v>
      </c>
      <c r="B166" s="188">
        <v>11</v>
      </c>
      <c r="C166" s="187" t="s">
        <v>49</v>
      </c>
      <c r="D166" s="189">
        <v>2773.75</v>
      </c>
      <c r="E166" s="189">
        <v>2773.75</v>
      </c>
      <c r="F166" s="189">
        <v>0</v>
      </c>
      <c r="G166" s="189">
        <v>1237.5</v>
      </c>
      <c r="H166" s="189"/>
      <c r="I166" s="189"/>
    </row>
    <row r="167" spans="1:9" ht="12.75">
      <c r="A167" s="187" t="s">
        <v>147</v>
      </c>
      <c r="B167" s="188">
        <v>11</v>
      </c>
      <c r="C167" s="187" t="s">
        <v>148</v>
      </c>
      <c r="D167" s="189">
        <v>3726.25</v>
      </c>
      <c r="E167" s="189">
        <v>3726.25</v>
      </c>
      <c r="F167" s="189">
        <v>0</v>
      </c>
      <c r="G167" s="189">
        <v>5573.5</v>
      </c>
      <c r="H167" s="189">
        <v>3000</v>
      </c>
      <c r="I167" s="189">
        <v>3000</v>
      </c>
    </row>
    <row r="168" spans="1:9" ht="24">
      <c r="A168" s="187" t="s">
        <v>149</v>
      </c>
      <c r="B168" s="188">
        <v>11</v>
      </c>
      <c r="C168" s="187" t="s">
        <v>150</v>
      </c>
      <c r="D168" s="189">
        <v>3726.25</v>
      </c>
      <c r="E168" s="189">
        <v>3726.25</v>
      </c>
      <c r="F168" s="189">
        <v>0</v>
      </c>
      <c r="G168" s="189">
        <v>5573.5</v>
      </c>
      <c r="H168" s="189">
        <v>3000</v>
      </c>
      <c r="I168" s="189">
        <v>3000</v>
      </c>
    </row>
    <row r="169" spans="1:9" ht="12.75">
      <c r="A169" s="187" t="s">
        <v>151</v>
      </c>
      <c r="B169" s="188">
        <v>11</v>
      </c>
      <c r="C169" s="187" t="s">
        <v>152</v>
      </c>
      <c r="D169" s="189">
        <v>3726.25</v>
      </c>
      <c r="E169" s="189">
        <v>3726.25</v>
      </c>
      <c r="F169" s="189">
        <v>0</v>
      </c>
      <c r="G169" s="189">
        <v>4246</v>
      </c>
      <c r="H169" s="189"/>
      <c r="I169" s="189"/>
    </row>
    <row r="170" spans="1:9" ht="24">
      <c r="A170" s="193">
        <v>424</v>
      </c>
      <c r="B170" s="188">
        <v>11</v>
      </c>
      <c r="C170" s="187" t="s">
        <v>214</v>
      </c>
      <c r="D170" s="189"/>
      <c r="E170" s="189"/>
      <c r="F170" s="189"/>
      <c r="G170" s="189">
        <v>1327.5</v>
      </c>
      <c r="H170" s="189"/>
      <c r="I170" s="189"/>
    </row>
    <row r="171" spans="1:9" s="19" customFormat="1" ht="24">
      <c r="A171" s="183" t="s">
        <v>155</v>
      </c>
      <c r="B171" s="183"/>
      <c r="C171" s="183" t="s">
        <v>156</v>
      </c>
      <c r="D171" s="184">
        <v>962.5</v>
      </c>
      <c r="E171" s="184">
        <v>374</v>
      </c>
      <c r="F171" s="184">
        <v>-588.5</v>
      </c>
      <c r="G171" s="184">
        <v>374</v>
      </c>
      <c r="H171" s="184">
        <v>962.5</v>
      </c>
      <c r="I171" s="184">
        <v>962.5</v>
      </c>
    </row>
    <row r="172" spans="1:9" ht="12.75">
      <c r="A172" s="185" t="s">
        <v>157</v>
      </c>
      <c r="B172" s="185">
        <v>52</v>
      </c>
      <c r="C172" s="185" t="s">
        <v>158</v>
      </c>
      <c r="D172" s="186">
        <v>962.5</v>
      </c>
      <c r="E172" s="186">
        <v>374</v>
      </c>
      <c r="F172" s="186">
        <v>-588.5</v>
      </c>
      <c r="G172" s="186">
        <v>374</v>
      </c>
      <c r="H172" s="186">
        <v>962.5</v>
      </c>
      <c r="I172" s="186">
        <v>962.5</v>
      </c>
    </row>
    <row r="173" spans="1:9" ht="12.75">
      <c r="A173" s="187" t="s">
        <v>10</v>
      </c>
      <c r="B173" s="188">
        <v>52</v>
      </c>
      <c r="C173" s="187" t="s">
        <v>11</v>
      </c>
      <c r="D173" s="189">
        <v>962.5</v>
      </c>
      <c r="E173" s="189">
        <v>374</v>
      </c>
      <c r="F173" s="189">
        <v>-588.5</v>
      </c>
      <c r="G173" s="189">
        <v>374</v>
      </c>
      <c r="H173" s="189">
        <v>962.5</v>
      </c>
      <c r="I173" s="189">
        <v>962.5</v>
      </c>
    </row>
    <row r="174" spans="1:9" ht="12.75">
      <c r="A174" s="187" t="s">
        <v>12</v>
      </c>
      <c r="B174" s="188">
        <v>52</v>
      </c>
      <c r="C174" s="187" t="s">
        <v>13</v>
      </c>
      <c r="D174" s="189">
        <v>962.5</v>
      </c>
      <c r="E174" s="189">
        <v>374</v>
      </c>
      <c r="F174" s="189">
        <v>-588.5</v>
      </c>
      <c r="G174" s="189">
        <v>374</v>
      </c>
      <c r="H174" s="189">
        <v>962.5</v>
      </c>
      <c r="I174" s="189">
        <v>962.5</v>
      </c>
    </row>
    <row r="175" spans="1:9" ht="12.75">
      <c r="A175" s="187" t="s">
        <v>20</v>
      </c>
      <c r="B175" s="188">
        <v>52</v>
      </c>
      <c r="C175" s="187" t="s">
        <v>21</v>
      </c>
      <c r="D175" s="189">
        <v>962.5</v>
      </c>
      <c r="E175" s="189">
        <v>374</v>
      </c>
      <c r="F175" s="189">
        <v>-588.5</v>
      </c>
      <c r="G175" s="189">
        <v>374</v>
      </c>
      <c r="H175" s="189"/>
      <c r="I175" s="189"/>
    </row>
    <row r="176" spans="1:9" s="19" customFormat="1" ht="12.75">
      <c r="A176" s="183" t="s">
        <v>159</v>
      </c>
      <c r="B176" s="183"/>
      <c r="C176" s="183" t="s">
        <v>160</v>
      </c>
      <c r="D176" s="184">
        <v>5000</v>
      </c>
      <c r="E176" s="184">
        <v>1095.85</v>
      </c>
      <c r="F176" s="184">
        <v>0</v>
      </c>
      <c r="G176" s="184">
        <v>5000</v>
      </c>
      <c r="H176" s="184">
        <v>5000</v>
      </c>
      <c r="I176" s="184">
        <v>5000</v>
      </c>
    </row>
    <row r="177" spans="1:9" ht="24">
      <c r="A177" s="185" t="s">
        <v>161</v>
      </c>
      <c r="B177" s="185">
        <v>52</v>
      </c>
      <c r="C177" s="185" t="s">
        <v>162</v>
      </c>
      <c r="D177" s="186">
        <v>5000</v>
      </c>
      <c r="E177" s="186">
        <v>1095.85</v>
      </c>
      <c r="F177" s="186">
        <v>0</v>
      </c>
      <c r="G177" s="186">
        <v>5000</v>
      </c>
      <c r="H177" s="186">
        <v>5000</v>
      </c>
      <c r="I177" s="186">
        <v>5000</v>
      </c>
    </row>
    <row r="178" spans="1:9" ht="12.75">
      <c r="A178" s="187" t="s">
        <v>10</v>
      </c>
      <c r="B178" s="188">
        <v>52</v>
      </c>
      <c r="C178" s="187" t="s">
        <v>11</v>
      </c>
      <c r="D178" s="189">
        <v>5000</v>
      </c>
      <c r="E178" s="189">
        <v>1095.85</v>
      </c>
      <c r="F178" s="189">
        <v>0</v>
      </c>
      <c r="G178" s="189">
        <v>5000</v>
      </c>
      <c r="H178" s="189">
        <v>5000</v>
      </c>
      <c r="I178" s="189">
        <v>5000</v>
      </c>
    </row>
    <row r="179" spans="1:9" ht="12.75">
      <c r="A179" s="187" t="s">
        <v>12</v>
      </c>
      <c r="B179" s="188">
        <v>52</v>
      </c>
      <c r="C179" s="187" t="s">
        <v>13</v>
      </c>
      <c r="D179" s="189">
        <v>5000</v>
      </c>
      <c r="E179" s="189">
        <v>1095.85</v>
      </c>
      <c r="F179" s="189">
        <v>0</v>
      </c>
      <c r="G179" s="189">
        <v>5000</v>
      </c>
      <c r="H179" s="189">
        <v>5000</v>
      </c>
      <c r="I179" s="189">
        <v>5000</v>
      </c>
    </row>
    <row r="180" spans="1:9" ht="12.75">
      <c r="A180" s="187" t="s">
        <v>20</v>
      </c>
      <c r="B180" s="188">
        <v>52</v>
      </c>
      <c r="C180" s="187" t="s">
        <v>21</v>
      </c>
      <c r="D180" s="189">
        <v>5000</v>
      </c>
      <c r="E180" s="189">
        <v>1095.85</v>
      </c>
      <c r="F180" s="189">
        <v>0</v>
      </c>
      <c r="G180" s="189">
        <v>5000</v>
      </c>
      <c r="H180" s="189"/>
      <c r="I180" s="189"/>
    </row>
    <row r="181" spans="1:9" s="19" customFormat="1" ht="12.75">
      <c r="A181" s="181" t="s">
        <v>163</v>
      </c>
      <c r="B181" s="181"/>
      <c r="C181" s="181" t="s">
        <v>117</v>
      </c>
      <c r="D181" s="182">
        <v>64517.78</v>
      </c>
      <c r="E181" s="182">
        <v>0</v>
      </c>
      <c r="F181" s="182">
        <v>29357.770000000004</v>
      </c>
      <c r="G181" s="182">
        <v>93875.55</v>
      </c>
      <c r="H181" s="182">
        <v>5875</v>
      </c>
      <c r="I181" s="182">
        <v>0</v>
      </c>
    </row>
    <row r="182" spans="1:9" s="19" customFormat="1" ht="12.75">
      <c r="A182" s="183" t="s">
        <v>164</v>
      </c>
      <c r="B182" s="183"/>
      <c r="C182" s="183" t="s">
        <v>165</v>
      </c>
      <c r="D182" s="184">
        <v>5400</v>
      </c>
      <c r="E182" s="184">
        <v>0</v>
      </c>
      <c r="F182" s="184">
        <v>1000</v>
      </c>
      <c r="G182" s="184">
        <v>6400</v>
      </c>
      <c r="H182" s="184">
        <v>0</v>
      </c>
      <c r="I182" s="184">
        <v>0</v>
      </c>
    </row>
    <row r="183" spans="1:9" ht="12.75">
      <c r="A183" s="185" t="s">
        <v>110</v>
      </c>
      <c r="B183" s="185">
        <v>11</v>
      </c>
      <c r="C183" s="185" t="s">
        <v>111</v>
      </c>
      <c r="D183" s="186">
        <v>5400</v>
      </c>
      <c r="E183" s="186">
        <v>0</v>
      </c>
      <c r="F183" s="186">
        <v>1000</v>
      </c>
      <c r="G183" s="186">
        <v>6400</v>
      </c>
      <c r="H183" s="186">
        <v>0</v>
      </c>
      <c r="I183" s="186">
        <v>0</v>
      </c>
    </row>
    <row r="184" spans="1:9" ht="12.75">
      <c r="A184" s="187" t="s">
        <v>10</v>
      </c>
      <c r="B184" s="188">
        <v>11</v>
      </c>
      <c r="C184" s="187" t="s">
        <v>11</v>
      </c>
      <c r="D184" s="189">
        <v>5400</v>
      </c>
      <c r="E184" s="189">
        <v>0</v>
      </c>
      <c r="F184" s="189">
        <f>F185+F188</f>
        <v>1000</v>
      </c>
      <c r="G184" s="189">
        <f>G185+G188</f>
        <v>6400</v>
      </c>
      <c r="H184" s="189">
        <v>0</v>
      </c>
      <c r="I184" s="189">
        <v>0</v>
      </c>
    </row>
    <row r="185" spans="1:9" ht="12.75">
      <c r="A185" s="192">
        <v>31</v>
      </c>
      <c r="B185" s="188">
        <v>11</v>
      </c>
      <c r="C185" s="187" t="s">
        <v>85</v>
      </c>
      <c r="D185" s="189">
        <v>4342</v>
      </c>
      <c r="E185" s="189">
        <v>0</v>
      </c>
      <c r="F185" s="189">
        <f>F186+F187</f>
        <v>-400</v>
      </c>
      <c r="G185" s="189">
        <f>G186+G187</f>
        <v>4800</v>
      </c>
      <c r="H185" s="189">
        <v>0</v>
      </c>
      <c r="I185" s="189">
        <v>0</v>
      </c>
    </row>
    <row r="186" spans="1:9" ht="12.75">
      <c r="A186" s="192">
        <v>311</v>
      </c>
      <c r="B186" s="188">
        <v>11</v>
      </c>
      <c r="C186" s="187" t="s">
        <v>87</v>
      </c>
      <c r="D186" s="189">
        <v>4342</v>
      </c>
      <c r="E186" s="189">
        <v>0</v>
      </c>
      <c r="F186" s="189">
        <f>G186-D186</f>
        <v>-222</v>
      </c>
      <c r="G186" s="189">
        <v>4120</v>
      </c>
      <c r="H186" s="189"/>
      <c r="I186" s="189"/>
    </row>
    <row r="187" spans="1:9" ht="12.75">
      <c r="A187" s="192">
        <v>313</v>
      </c>
      <c r="B187" s="188">
        <v>11</v>
      </c>
      <c r="C187" s="187" t="s">
        <v>95</v>
      </c>
      <c r="D187" s="189">
        <v>858</v>
      </c>
      <c r="E187" s="189">
        <v>0</v>
      </c>
      <c r="F187" s="189">
        <f>G187-D187</f>
        <v>-178</v>
      </c>
      <c r="G187" s="189">
        <v>680</v>
      </c>
      <c r="H187" s="189"/>
      <c r="I187" s="189"/>
    </row>
    <row r="188" spans="1:9" ht="12.75">
      <c r="A188" s="187" t="s">
        <v>12</v>
      </c>
      <c r="B188" s="188">
        <v>11</v>
      </c>
      <c r="C188" s="187" t="s">
        <v>13</v>
      </c>
      <c r="D188" s="189">
        <v>200</v>
      </c>
      <c r="E188" s="189">
        <v>0</v>
      </c>
      <c r="F188" s="189">
        <f>F189</f>
        <v>1400</v>
      </c>
      <c r="G188" s="189">
        <f>G189</f>
        <v>1600</v>
      </c>
      <c r="H188" s="189">
        <v>0</v>
      </c>
      <c r="I188" s="189">
        <v>0</v>
      </c>
    </row>
    <row r="189" spans="1:9" ht="12.75">
      <c r="A189" s="187" t="s">
        <v>14</v>
      </c>
      <c r="B189" s="188">
        <v>11</v>
      </c>
      <c r="C189" s="187" t="s">
        <v>15</v>
      </c>
      <c r="D189" s="189">
        <v>200</v>
      </c>
      <c r="E189" s="189">
        <v>0</v>
      </c>
      <c r="F189" s="189">
        <v>1400</v>
      </c>
      <c r="G189" s="189">
        <v>1600</v>
      </c>
      <c r="H189" s="189"/>
      <c r="I189" s="189"/>
    </row>
    <row r="190" spans="1:9" s="19" customFormat="1" ht="12.75">
      <c r="A190" s="183" t="s">
        <v>166</v>
      </c>
      <c r="B190" s="183"/>
      <c r="C190" s="183" t="s">
        <v>167</v>
      </c>
      <c r="D190" s="184">
        <v>59117.78</v>
      </c>
      <c r="E190" s="184">
        <v>0</v>
      </c>
      <c r="F190" s="184">
        <v>28357.770000000004</v>
      </c>
      <c r="G190" s="184">
        <v>87475.55</v>
      </c>
      <c r="H190" s="184">
        <v>5875</v>
      </c>
      <c r="I190" s="184">
        <v>0</v>
      </c>
    </row>
    <row r="191" spans="1:9" ht="12.75">
      <c r="A191" s="185" t="s">
        <v>168</v>
      </c>
      <c r="B191" s="185">
        <v>52</v>
      </c>
      <c r="C191" s="185" t="s">
        <v>169</v>
      </c>
      <c r="D191" s="186">
        <v>59117.78</v>
      </c>
      <c r="E191" s="186">
        <v>0</v>
      </c>
      <c r="F191" s="186">
        <v>28357.770000000004</v>
      </c>
      <c r="G191" s="186">
        <v>87475.55</v>
      </c>
      <c r="H191" s="186">
        <v>5875</v>
      </c>
      <c r="I191" s="186">
        <v>0</v>
      </c>
    </row>
    <row r="192" spans="1:9" ht="12.75">
      <c r="A192" s="192">
        <v>3</v>
      </c>
      <c r="B192" s="188">
        <v>52</v>
      </c>
      <c r="C192" s="187" t="s">
        <v>11</v>
      </c>
      <c r="D192" s="189"/>
      <c r="E192" s="189">
        <v>0</v>
      </c>
      <c r="F192" s="189">
        <v>5875</v>
      </c>
      <c r="G192" s="189">
        <v>5875</v>
      </c>
      <c r="H192" s="189">
        <v>5875</v>
      </c>
      <c r="I192" s="189">
        <v>0</v>
      </c>
    </row>
    <row r="193" spans="1:9" ht="12.75">
      <c r="A193" s="187" t="s">
        <v>12</v>
      </c>
      <c r="B193" s="188">
        <v>52</v>
      </c>
      <c r="C193" s="187" t="s">
        <v>13</v>
      </c>
      <c r="D193" s="189"/>
      <c r="E193" s="189">
        <v>0</v>
      </c>
      <c r="F193" s="189">
        <v>5875</v>
      </c>
      <c r="G193" s="189">
        <v>5875</v>
      </c>
      <c r="H193" s="189">
        <v>5875</v>
      </c>
      <c r="I193" s="189">
        <v>0</v>
      </c>
    </row>
    <row r="194" spans="1:9" ht="12.75">
      <c r="A194" s="192">
        <v>323</v>
      </c>
      <c r="B194" s="188">
        <v>52</v>
      </c>
      <c r="C194" s="187" t="s">
        <v>31</v>
      </c>
      <c r="D194" s="189"/>
      <c r="E194" s="189">
        <v>0</v>
      </c>
      <c r="F194" s="189">
        <v>5875</v>
      </c>
      <c r="G194" s="189">
        <v>5875</v>
      </c>
      <c r="H194" s="189"/>
      <c r="I194" s="189"/>
    </row>
    <row r="195" spans="1:9" ht="12.75">
      <c r="A195" s="187" t="s">
        <v>147</v>
      </c>
      <c r="B195" s="188">
        <v>52</v>
      </c>
      <c r="C195" s="187" t="s">
        <v>148</v>
      </c>
      <c r="D195" s="189">
        <v>59117.78</v>
      </c>
      <c r="E195" s="189">
        <v>0</v>
      </c>
      <c r="F195" s="189">
        <v>22482.770000000004</v>
      </c>
      <c r="G195" s="189">
        <v>81600.55</v>
      </c>
      <c r="H195" s="189">
        <v>0</v>
      </c>
      <c r="I195" s="189">
        <v>0</v>
      </c>
    </row>
    <row r="196" spans="1:9" ht="24">
      <c r="A196" s="187" t="s">
        <v>149</v>
      </c>
      <c r="B196" s="188">
        <v>52</v>
      </c>
      <c r="C196" s="187" t="s">
        <v>150</v>
      </c>
      <c r="D196" s="189">
        <v>59117.78</v>
      </c>
      <c r="E196" s="189">
        <v>0</v>
      </c>
      <c r="F196" s="189">
        <v>22482.770000000004</v>
      </c>
      <c r="G196" s="189">
        <v>81600.55</v>
      </c>
      <c r="H196" s="189">
        <v>0</v>
      </c>
      <c r="I196" s="189">
        <v>0</v>
      </c>
    </row>
    <row r="197" spans="1:9" ht="12.75">
      <c r="A197" s="187" t="s">
        <v>151</v>
      </c>
      <c r="B197" s="188">
        <v>52</v>
      </c>
      <c r="C197" s="187" t="s">
        <v>152</v>
      </c>
      <c r="D197" s="189">
        <v>59117.78</v>
      </c>
      <c r="E197" s="189">
        <v>0</v>
      </c>
      <c r="F197" s="189">
        <v>22482.770000000004</v>
      </c>
      <c r="G197" s="189">
        <v>81600.55</v>
      </c>
      <c r="H197" s="189"/>
      <c r="I197" s="189"/>
    </row>
    <row r="198" spans="1:9" s="19" customFormat="1" ht="12.75">
      <c r="A198" s="181" t="s">
        <v>172</v>
      </c>
      <c r="B198" s="181"/>
      <c r="C198" s="181" t="s">
        <v>173</v>
      </c>
      <c r="D198" s="182">
        <v>25900</v>
      </c>
      <c r="E198" s="182">
        <v>21162.18</v>
      </c>
      <c r="F198" s="182">
        <v>27081.29</v>
      </c>
      <c r="G198" s="182">
        <v>52981.29</v>
      </c>
      <c r="H198" s="182">
        <v>10900</v>
      </c>
      <c r="I198" s="182">
        <v>10900</v>
      </c>
    </row>
    <row r="199" spans="1:9" s="19" customFormat="1" ht="29.25" customHeight="1">
      <c r="A199" s="183" t="s">
        <v>174</v>
      </c>
      <c r="B199" s="183"/>
      <c r="C199" s="183" t="s">
        <v>175</v>
      </c>
      <c r="D199" s="184">
        <v>15000</v>
      </c>
      <c r="E199" s="184">
        <v>12105</v>
      </c>
      <c r="F199" s="184">
        <v>14814.11</v>
      </c>
      <c r="G199" s="184">
        <v>29814.11</v>
      </c>
      <c r="H199" s="184">
        <v>0</v>
      </c>
      <c r="I199" s="184">
        <v>0</v>
      </c>
    </row>
    <row r="200" spans="1:9" ht="12.75">
      <c r="A200" s="185" t="s">
        <v>8</v>
      </c>
      <c r="B200" s="185">
        <v>11</v>
      </c>
      <c r="C200" s="185" t="s">
        <v>9</v>
      </c>
      <c r="D200" s="186">
        <v>15000</v>
      </c>
      <c r="E200" s="186">
        <v>12105</v>
      </c>
      <c r="F200" s="186">
        <v>14814.11</v>
      </c>
      <c r="G200" s="186">
        <v>29814.11</v>
      </c>
      <c r="H200" s="186">
        <v>0</v>
      </c>
      <c r="I200" s="186">
        <v>0</v>
      </c>
    </row>
    <row r="201" spans="1:9" ht="12.75">
      <c r="A201" s="187" t="s">
        <v>10</v>
      </c>
      <c r="B201" s="188">
        <v>11</v>
      </c>
      <c r="C201" s="187" t="s">
        <v>11</v>
      </c>
      <c r="D201" s="189">
        <v>15000</v>
      </c>
      <c r="E201" s="189">
        <v>12105</v>
      </c>
      <c r="F201" s="189">
        <v>14814.11</v>
      </c>
      <c r="G201" s="189">
        <v>29814.11</v>
      </c>
      <c r="H201" s="189">
        <v>0</v>
      </c>
      <c r="I201" s="189">
        <v>0</v>
      </c>
    </row>
    <row r="202" spans="1:9" ht="12.75">
      <c r="A202" s="187" t="s">
        <v>12</v>
      </c>
      <c r="B202" s="188">
        <v>11</v>
      </c>
      <c r="C202" s="187" t="s">
        <v>13</v>
      </c>
      <c r="D202" s="189">
        <v>15000</v>
      </c>
      <c r="E202" s="189">
        <v>12105</v>
      </c>
      <c r="F202" s="189">
        <v>14814.11</v>
      </c>
      <c r="G202" s="189">
        <v>29814.11</v>
      </c>
      <c r="H202" s="189">
        <v>0</v>
      </c>
      <c r="I202" s="189">
        <v>0</v>
      </c>
    </row>
    <row r="203" spans="1:9" ht="12.75">
      <c r="A203" s="193">
        <v>322</v>
      </c>
      <c r="B203" s="188">
        <v>11</v>
      </c>
      <c r="C203" s="187" t="s">
        <v>21</v>
      </c>
      <c r="D203" s="189"/>
      <c r="E203" s="189">
        <v>0</v>
      </c>
      <c r="F203" s="189">
        <v>0</v>
      </c>
      <c r="G203" s="189">
        <v>0</v>
      </c>
      <c r="H203" s="189">
        <v>0</v>
      </c>
      <c r="I203" s="189">
        <v>0</v>
      </c>
    </row>
    <row r="204" spans="1:9" ht="12.75">
      <c r="A204" s="187" t="s">
        <v>30</v>
      </c>
      <c r="B204" s="188">
        <v>11</v>
      </c>
      <c r="C204" s="187" t="s">
        <v>31</v>
      </c>
      <c r="D204" s="189">
        <v>15000</v>
      </c>
      <c r="E204" s="189">
        <v>12105</v>
      </c>
      <c r="F204" s="189">
        <v>14814.11</v>
      </c>
      <c r="G204" s="189">
        <v>29814.11</v>
      </c>
      <c r="H204" s="189">
        <v>0</v>
      </c>
      <c r="I204" s="189">
        <v>0</v>
      </c>
    </row>
    <row r="205" spans="1:9" s="19" customFormat="1" ht="18" customHeight="1">
      <c r="A205" s="183" t="s">
        <v>212</v>
      </c>
      <c r="B205" s="183"/>
      <c r="C205" s="183" t="s">
        <v>213</v>
      </c>
      <c r="D205" s="184">
        <v>0</v>
      </c>
      <c r="E205" s="184">
        <v>0</v>
      </c>
      <c r="F205" s="184">
        <v>15000</v>
      </c>
      <c r="G205" s="184">
        <v>15000</v>
      </c>
      <c r="H205" s="184">
        <v>0</v>
      </c>
      <c r="I205" s="184">
        <v>0</v>
      </c>
    </row>
    <row r="206" spans="1:9" ht="12.75">
      <c r="A206" s="185" t="s">
        <v>8</v>
      </c>
      <c r="B206" s="185">
        <v>11</v>
      </c>
      <c r="C206" s="185" t="s">
        <v>9</v>
      </c>
      <c r="D206" s="186">
        <v>0</v>
      </c>
      <c r="E206" s="186">
        <v>0</v>
      </c>
      <c r="F206" s="186">
        <v>15000</v>
      </c>
      <c r="G206" s="186">
        <v>15000</v>
      </c>
      <c r="H206" s="186">
        <v>0</v>
      </c>
      <c r="I206" s="186">
        <v>0</v>
      </c>
    </row>
    <row r="207" spans="1:9" ht="12.75">
      <c r="A207" s="187" t="s">
        <v>10</v>
      </c>
      <c r="B207" s="188">
        <v>11</v>
      </c>
      <c r="C207" s="187" t="s">
        <v>11</v>
      </c>
      <c r="D207" s="189">
        <v>0</v>
      </c>
      <c r="E207" s="189">
        <v>0</v>
      </c>
      <c r="F207" s="189">
        <v>15000</v>
      </c>
      <c r="G207" s="189">
        <v>15000</v>
      </c>
      <c r="H207" s="189">
        <v>0</v>
      </c>
      <c r="I207" s="189">
        <v>0</v>
      </c>
    </row>
    <row r="208" spans="1:9" ht="12.75">
      <c r="A208" s="187" t="s">
        <v>12</v>
      </c>
      <c r="B208" s="188">
        <v>11</v>
      </c>
      <c r="C208" s="187" t="s">
        <v>13</v>
      </c>
      <c r="D208" s="189">
        <v>0</v>
      </c>
      <c r="E208" s="189">
        <v>0</v>
      </c>
      <c r="F208" s="189">
        <v>15000</v>
      </c>
      <c r="G208" s="189">
        <v>15000</v>
      </c>
      <c r="H208" s="189">
        <v>0</v>
      </c>
      <c r="I208" s="189">
        <v>0</v>
      </c>
    </row>
    <row r="209" spans="1:9" ht="12.75">
      <c r="A209" s="193">
        <v>322</v>
      </c>
      <c r="B209" s="188">
        <v>11</v>
      </c>
      <c r="C209" s="187" t="s">
        <v>21</v>
      </c>
      <c r="D209" s="189">
        <v>0</v>
      </c>
      <c r="E209" s="189">
        <v>0</v>
      </c>
      <c r="F209" s="189">
        <v>5000</v>
      </c>
      <c r="G209" s="189">
        <v>5000</v>
      </c>
      <c r="H209" s="189"/>
      <c r="I209" s="189"/>
    </row>
    <row r="210" spans="1:9" ht="12.75">
      <c r="A210" s="187" t="s">
        <v>30</v>
      </c>
      <c r="B210" s="188">
        <v>11</v>
      </c>
      <c r="C210" s="187" t="s">
        <v>31</v>
      </c>
      <c r="D210" s="189">
        <v>0</v>
      </c>
      <c r="E210" s="189">
        <v>0</v>
      </c>
      <c r="F210" s="189">
        <v>10000</v>
      </c>
      <c r="G210" s="189">
        <v>10000</v>
      </c>
      <c r="H210" s="189"/>
      <c r="I210" s="189"/>
    </row>
    <row r="211" spans="1:9" s="19" customFormat="1" ht="18" customHeight="1">
      <c r="A211" s="183" t="s">
        <v>176</v>
      </c>
      <c r="B211" s="183"/>
      <c r="C211" s="183" t="s">
        <v>177</v>
      </c>
      <c r="D211" s="184">
        <v>10900</v>
      </c>
      <c r="E211" s="184">
        <v>9057.18</v>
      </c>
      <c r="F211" s="184">
        <v>-2732.8199999999997</v>
      </c>
      <c r="G211" s="184">
        <v>8167.18</v>
      </c>
      <c r="H211" s="184">
        <v>10900</v>
      </c>
      <c r="I211" s="184">
        <v>10900</v>
      </c>
    </row>
    <row r="212" spans="1:9" ht="12.75">
      <c r="A212" s="185" t="s">
        <v>74</v>
      </c>
      <c r="B212" s="185">
        <v>52</v>
      </c>
      <c r="C212" s="185" t="s">
        <v>75</v>
      </c>
      <c r="D212" s="186">
        <v>10900</v>
      </c>
      <c r="E212" s="186">
        <v>9057.18</v>
      </c>
      <c r="F212" s="186">
        <v>-2732.8199999999997</v>
      </c>
      <c r="G212" s="186">
        <v>8167.18</v>
      </c>
      <c r="H212" s="186">
        <v>10900</v>
      </c>
      <c r="I212" s="186">
        <v>10900</v>
      </c>
    </row>
    <row r="213" spans="1:9" ht="12.75">
      <c r="A213" s="187" t="s">
        <v>10</v>
      </c>
      <c r="B213" s="188">
        <v>52</v>
      </c>
      <c r="C213" s="187" t="s">
        <v>11</v>
      </c>
      <c r="D213" s="189">
        <v>10900</v>
      </c>
      <c r="E213" s="189">
        <v>9057.18</v>
      </c>
      <c r="F213" s="189">
        <v>-2732.8199999999997</v>
      </c>
      <c r="G213" s="189">
        <v>8167.18</v>
      </c>
      <c r="H213" s="189">
        <v>10900</v>
      </c>
      <c r="I213" s="189">
        <v>10900</v>
      </c>
    </row>
    <row r="214" spans="1:9" ht="12.75">
      <c r="A214" s="187" t="s">
        <v>12</v>
      </c>
      <c r="B214" s="188">
        <v>52</v>
      </c>
      <c r="C214" s="187" t="s">
        <v>13</v>
      </c>
      <c r="D214" s="189">
        <v>10900</v>
      </c>
      <c r="E214" s="189">
        <v>9057.18</v>
      </c>
      <c r="F214" s="189">
        <v>-2732.8199999999997</v>
      </c>
      <c r="G214" s="189">
        <v>8167.18</v>
      </c>
      <c r="H214" s="189">
        <v>10900</v>
      </c>
      <c r="I214" s="189">
        <v>10900</v>
      </c>
    </row>
    <row r="215" spans="1:9" ht="12.75">
      <c r="A215" s="187" t="s">
        <v>20</v>
      </c>
      <c r="B215" s="188">
        <v>52</v>
      </c>
      <c r="C215" s="187" t="s">
        <v>21</v>
      </c>
      <c r="D215" s="189">
        <v>2900</v>
      </c>
      <c r="E215" s="189">
        <v>6832.18</v>
      </c>
      <c r="F215" s="189">
        <v>5267.18</v>
      </c>
      <c r="G215" s="189">
        <v>8167.18</v>
      </c>
      <c r="H215" s="189"/>
      <c r="I215" s="189"/>
    </row>
    <row r="216" spans="1:9" ht="12.75">
      <c r="A216" s="187" t="s">
        <v>30</v>
      </c>
      <c r="B216" s="204">
        <v>52</v>
      </c>
      <c r="C216" s="187" t="s">
        <v>31</v>
      </c>
      <c r="D216" s="189">
        <v>8000</v>
      </c>
      <c r="E216" s="189">
        <v>2225</v>
      </c>
      <c r="F216" s="189">
        <v>-8000</v>
      </c>
      <c r="G216" s="189">
        <v>0</v>
      </c>
      <c r="H216" s="189"/>
      <c r="I216" s="189"/>
    </row>
    <row r="217" spans="1:9" s="19" customFormat="1" ht="12.75">
      <c r="A217" s="181" t="s">
        <v>178</v>
      </c>
      <c r="B217" s="181"/>
      <c r="C217" s="181" t="s">
        <v>179</v>
      </c>
      <c r="D217" s="182">
        <v>41350</v>
      </c>
      <c r="E217" s="182">
        <v>24092.5</v>
      </c>
      <c r="F217" s="182">
        <v>3555</v>
      </c>
      <c r="G217" s="182">
        <v>44905</v>
      </c>
      <c r="H217" s="182">
        <v>20000</v>
      </c>
      <c r="I217" s="182">
        <v>20000</v>
      </c>
    </row>
    <row r="218" spans="1:9" s="19" customFormat="1" ht="12.75">
      <c r="A218" s="183" t="s">
        <v>180</v>
      </c>
      <c r="B218" s="183"/>
      <c r="C218" s="183" t="s">
        <v>181</v>
      </c>
      <c r="D218" s="184">
        <v>14350</v>
      </c>
      <c r="E218" s="184">
        <v>8537.5</v>
      </c>
      <c r="F218" s="184">
        <v>0</v>
      </c>
      <c r="G218" s="184">
        <v>14350</v>
      </c>
      <c r="H218" s="184">
        <v>8000</v>
      </c>
      <c r="I218" s="184">
        <v>8000</v>
      </c>
    </row>
    <row r="219" spans="1:9" ht="24">
      <c r="A219" s="185" t="s">
        <v>182</v>
      </c>
      <c r="B219" s="185">
        <v>11</v>
      </c>
      <c r="C219" s="185" t="s">
        <v>183</v>
      </c>
      <c r="D219" s="186">
        <v>6350</v>
      </c>
      <c r="E219" s="186">
        <v>6350</v>
      </c>
      <c r="F219" s="186">
        <v>0</v>
      </c>
      <c r="G219" s="186">
        <v>6350</v>
      </c>
      <c r="H219" s="186">
        <v>0</v>
      </c>
      <c r="I219" s="186">
        <v>0</v>
      </c>
    </row>
    <row r="220" spans="1:9" ht="12.75">
      <c r="A220" s="187" t="s">
        <v>147</v>
      </c>
      <c r="B220" s="188">
        <v>11</v>
      </c>
      <c r="C220" s="187" t="s">
        <v>148</v>
      </c>
      <c r="D220" s="189">
        <v>6350</v>
      </c>
      <c r="E220" s="189">
        <v>6350</v>
      </c>
      <c r="F220" s="189">
        <v>0</v>
      </c>
      <c r="G220" s="189">
        <v>6350</v>
      </c>
      <c r="H220" s="189">
        <v>0</v>
      </c>
      <c r="I220" s="189">
        <v>0</v>
      </c>
    </row>
    <row r="221" spans="1:9" ht="24">
      <c r="A221" s="187" t="s">
        <v>149</v>
      </c>
      <c r="B221" s="188">
        <v>11</v>
      </c>
      <c r="C221" s="187" t="s">
        <v>150</v>
      </c>
      <c r="D221" s="189">
        <v>6350</v>
      </c>
      <c r="E221" s="189">
        <v>6350</v>
      </c>
      <c r="F221" s="189">
        <v>0</v>
      </c>
      <c r="G221" s="189">
        <v>6350</v>
      </c>
      <c r="H221" s="189">
        <v>0</v>
      </c>
      <c r="I221" s="189">
        <v>0</v>
      </c>
    </row>
    <row r="222" spans="1:9" ht="12.75">
      <c r="A222" s="187" t="s">
        <v>151</v>
      </c>
      <c r="B222" s="188">
        <v>11</v>
      </c>
      <c r="C222" s="187" t="s">
        <v>152</v>
      </c>
      <c r="D222" s="189">
        <v>6350</v>
      </c>
      <c r="E222" s="189">
        <v>6350</v>
      </c>
      <c r="F222" s="189">
        <v>0</v>
      </c>
      <c r="G222" s="189">
        <v>6350</v>
      </c>
      <c r="H222" s="189"/>
      <c r="I222" s="189"/>
    </row>
    <row r="223" spans="1:9" ht="12.75">
      <c r="A223" s="185" t="s">
        <v>74</v>
      </c>
      <c r="B223" s="185">
        <v>52</v>
      </c>
      <c r="C223" s="185" t="s">
        <v>75</v>
      </c>
      <c r="D223" s="186">
        <v>6000</v>
      </c>
      <c r="E223" s="186">
        <v>2187.5</v>
      </c>
      <c r="F223" s="186">
        <v>0</v>
      </c>
      <c r="G223" s="186">
        <v>6000</v>
      </c>
      <c r="H223" s="186">
        <v>6000</v>
      </c>
      <c r="I223" s="186">
        <v>6000</v>
      </c>
    </row>
    <row r="224" spans="1:9" ht="12.75">
      <c r="A224" s="187" t="s">
        <v>147</v>
      </c>
      <c r="B224" s="188">
        <v>52</v>
      </c>
      <c r="C224" s="187" t="s">
        <v>148</v>
      </c>
      <c r="D224" s="189">
        <v>6000</v>
      </c>
      <c r="E224" s="189">
        <v>2187.5</v>
      </c>
      <c r="F224" s="189">
        <v>0</v>
      </c>
      <c r="G224" s="189">
        <v>6000</v>
      </c>
      <c r="H224" s="189">
        <v>6000</v>
      </c>
      <c r="I224" s="189">
        <v>6000</v>
      </c>
    </row>
    <row r="225" spans="1:9" ht="24">
      <c r="A225" s="187" t="s">
        <v>149</v>
      </c>
      <c r="B225" s="188">
        <v>52</v>
      </c>
      <c r="C225" s="187" t="s">
        <v>150</v>
      </c>
      <c r="D225" s="189">
        <v>6000</v>
      </c>
      <c r="E225" s="189">
        <v>2187.5</v>
      </c>
      <c r="F225" s="189">
        <v>0</v>
      </c>
      <c r="G225" s="189">
        <v>6000</v>
      </c>
      <c r="H225" s="189">
        <v>6000</v>
      </c>
      <c r="I225" s="189">
        <v>6000</v>
      </c>
    </row>
    <row r="226" spans="1:9" ht="12.75">
      <c r="A226" s="187" t="s">
        <v>151</v>
      </c>
      <c r="B226" s="188">
        <v>52</v>
      </c>
      <c r="C226" s="187" t="s">
        <v>152</v>
      </c>
      <c r="D226" s="189">
        <v>6000</v>
      </c>
      <c r="E226" s="189">
        <v>2187.5</v>
      </c>
      <c r="F226" s="189">
        <v>0</v>
      </c>
      <c r="G226" s="189">
        <v>6000</v>
      </c>
      <c r="H226" s="189"/>
      <c r="I226" s="189"/>
    </row>
    <row r="227" spans="1:9" ht="12.75">
      <c r="A227" s="185" t="s">
        <v>76</v>
      </c>
      <c r="B227" s="185">
        <v>61</v>
      </c>
      <c r="C227" s="185" t="s">
        <v>77</v>
      </c>
      <c r="D227" s="186">
        <v>2000</v>
      </c>
      <c r="E227" s="186">
        <v>0</v>
      </c>
      <c r="F227" s="186">
        <v>0</v>
      </c>
      <c r="G227" s="186">
        <v>2000</v>
      </c>
      <c r="H227" s="186">
        <v>2000</v>
      </c>
      <c r="I227" s="186">
        <v>2000</v>
      </c>
    </row>
    <row r="228" spans="1:9" ht="12.75">
      <c r="A228" s="187" t="s">
        <v>147</v>
      </c>
      <c r="B228" s="188">
        <v>61</v>
      </c>
      <c r="C228" s="187" t="s">
        <v>148</v>
      </c>
      <c r="D228" s="189">
        <v>2000</v>
      </c>
      <c r="E228" s="189">
        <v>0</v>
      </c>
      <c r="F228" s="189">
        <v>0</v>
      </c>
      <c r="G228" s="189">
        <v>2000</v>
      </c>
      <c r="H228" s="189">
        <v>2000</v>
      </c>
      <c r="I228" s="189">
        <v>2000</v>
      </c>
    </row>
    <row r="229" spans="1:9" ht="24">
      <c r="A229" s="187" t="s">
        <v>149</v>
      </c>
      <c r="B229" s="188">
        <v>61</v>
      </c>
      <c r="C229" s="187" t="s">
        <v>150</v>
      </c>
      <c r="D229" s="189">
        <v>2000</v>
      </c>
      <c r="E229" s="189">
        <v>0</v>
      </c>
      <c r="F229" s="189">
        <v>0</v>
      </c>
      <c r="G229" s="189">
        <v>2000</v>
      </c>
      <c r="H229" s="189">
        <v>2000</v>
      </c>
      <c r="I229" s="189">
        <v>2000</v>
      </c>
    </row>
    <row r="230" spans="1:9" ht="12.75">
      <c r="A230" s="187" t="s">
        <v>151</v>
      </c>
      <c r="B230" s="188">
        <v>61</v>
      </c>
      <c r="C230" s="187" t="s">
        <v>152</v>
      </c>
      <c r="D230" s="189">
        <v>2000</v>
      </c>
      <c r="E230" s="189">
        <v>0</v>
      </c>
      <c r="F230" s="189">
        <v>0</v>
      </c>
      <c r="G230" s="189">
        <v>2000</v>
      </c>
      <c r="H230" s="189"/>
      <c r="I230" s="189"/>
    </row>
    <row r="231" spans="1:9" s="19" customFormat="1" ht="12.75">
      <c r="A231" s="183" t="s">
        <v>184</v>
      </c>
      <c r="B231" s="183"/>
      <c r="C231" s="183" t="s">
        <v>185</v>
      </c>
      <c r="D231" s="184">
        <v>12000</v>
      </c>
      <c r="E231" s="184">
        <v>555</v>
      </c>
      <c r="F231" s="184">
        <v>3555</v>
      </c>
      <c r="G231" s="184">
        <v>15555</v>
      </c>
      <c r="H231" s="184">
        <v>12000</v>
      </c>
      <c r="I231" s="184">
        <v>12000</v>
      </c>
    </row>
    <row r="232" spans="1:9" ht="12.75">
      <c r="A232" s="195">
        <v>11001</v>
      </c>
      <c r="B232" s="196">
        <v>11</v>
      </c>
      <c r="C232" s="185" t="s">
        <v>111</v>
      </c>
      <c r="D232" s="186">
        <v>0</v>
      </c>
      <c r="E232" s="186">
        <v>0</v>
      </c>
      <c r="F232" s="186">
        <v>3000</v>
      </c>
      <c r="G232" s="186">
        <v>3000</v>
      </c>
      <c r="H232" s="186">
        <v>0</v>
      </c>
      <c r="I232" s="186">
        <v>0</v>
      </c>
    </row>
    <row r="233" spans="1:9" ht="12.75">
      <c r="A233" s="187" t="s">
        <v>147</v>
      </c>
      <c r="B233" s="197">
        <v>11</v>
      </c>
      <c r="C233" s="187" t="s">
        <v>148</v>
      </c>
      <c r="D233" s="189">
        <v>0</v>
      </c>
      <c r="E233" s="189">
        <v>0</v>
      </c>
      <c r="F233" s="189">
        <v>3000</v>
      </c>
      <c r="G233" s="189">
        <v>3000</v>
      </c>
      <c r="H233" s="189">
        <v>0</v>
      </c>
      <c r="I233" s="189">
        <v>0</v>
      </c>
    </row>
    <row r="234" spans="1:9" ht="24">
      <c r="A234" s="187" t="s">
        <v>149</v>
      </c>
      <c r="B234" s="197">
        <v>11</v>
      </c>
      <c r="C234" s="187" t="s">
        <v>150</v>
      </c>
      <c r="D234" s="189">
        <v>0</v>
      </c>
      <c r="E234" s="189">
        <v>0</v>
      </c>
      <c r="F234" s="189">
        <v>3000</v>
      </c>
      <c r="G234" s="189">
        <v>3000</v>
      </c>
      <c r="H234" s="189">
        <v>0</v>
      </c>
      <c r="I234" s="189">
        <v>0</v>
      </c>
    </row>
    <row r="235" spans="1:9" ht="12.75">
      <c r="A235" s="187" t="s">
        <v>186</v>
      </c>
      <c r="B235" s="197">
        <v>11</v>
      </c>
      <c r="C235" s="187" t="s">
        <v>187</v>
      </c>
      <c r="D235" s="189">
        <v>0</v>
      </c>
      <c r="E235" s="189">
        <v>0</v>
      </c>
      <c r="F235" s="189">
        <v>3000</v>
      </c>
      <c r="G235" s="189">
        <v>3000</v>
      </c>
      <c r="H235" s="189"/>
      <c r="I235" s="189"/>
    </row>
    <row r="236" spans="1:9" ht="24">
      <c r="A236" s="185" t="s">
        <v>82</v>
      </c>
      <c r="B236" s="185">
        <v>52</v>
      </c>
      <c r="C236" s="185" t="s">
        <v>83</v>
      </c>
      <c r="D236" s="186">
        <v>12000</v>
      </c>
      <c r="E236" s="186">
        <v>0</v>
      </c>
      <c r="F236" s="186">
        <v>0</v>
      </c>
      <c r="G236" s="186">
        <v>12000</v>
      </c>
      <c r="H236" s="186">
        <v>12000</v>
      </c>
      <c r="I236" s="186">
        <v>12000</v>
      </c>
    </row>
    <row r="237" spans="1:9" ht="12.75">
      <c r="A237" s="187" t="s">
        <v>147</v>
      </c>
      <c r="B237" s="188">
        <v>52</v>
      </c>
      <c r="C237" s="187" t="s">
        <v>148</v>
      </c>
      <c r="D237" s="189">
        <v>12000</v>
      </c>
      <c r="E237" s="189">
        <v>0</v>
      </c>
      <c r="F237" s="189">
        <v>0</v>
      </c>
      <c r="G237" s="189">
        <v>12000</v>
      </c>
      <c r="H237" s="189">
        <v>12000</v>
      </c>
      <c r="I237" s="189">
        <v>12000</v>
      </c>
    </row>
    <row r="238" spans="1:9" ht="24">
      <c r="A238" s="187" t="s">
        <v>149</v>
      </c>
      <c r="B238" s="188">
        <v>52</v>
      </c>
      <c r="C238" s="187" t="s">
        <v>150</v>
      </c>
      <c r="D238" s="189">
        <v>12000</v>
      </c>
      <c r="E238" s="189">
        <v>0</v>
      </c>
      <c r="F238" s="189">
        <v>0</v>
      </c>
      <c r="G238" s="189">
        <v>12000</v>
      </c>
      <c r="H238" s="189">
        <v>12000</v>
      </c>
      <c r="I238" s="189">
        <v>12000</v>
      </c>
    </row>
    <row r="239" spans="1:9" ht="12.75">
      <c r="A239" s="187" t="s">
        <v>186</v>
      </c>
      <c r="B239" s="188">
        <v>52</v>
      </c>
      <c r="C239" s="187" t="s">
        <v>187</v>
      </c>
      <c r="D239" s="189">
        <v>12000</v>
      </c>
      <c r="E239" s="189">
        <v>0</v>
      </c>
      <c r="F239" s="189">
        <v>0</v>
      </c>
      <c r="G239" s="189">
        <v>12000</v>
      </c>
      <c r="H239" s="189"/>
      <c r="I239" s="189"/>
    </row>
    <row r="240" spans="1:9" ht="12.75">
      <c r="A240" s="185" t="s">
        <v>74</v>
      </c>
      <c r="B240" s="185">
        <v>52</v>
      </c>
      <c r="C240" s="185" t="s">
        <v>75</v>
      </c>
      <c r="D240" s="186">
        <v>0</v>
      </c>
      <c r="E240" s="186">
        <v>555</v>
      </c>
      <c r="F240" s="186">
        <v>555</v>
      </c>
      <c r="G240" s="186">
        <v>555</v>
      </c>
      <c r="H240" s="186">
        <v>0</v>
      </c>
      <c r="I240" s="186">
        <v>0</v>
      </c>
    </row>
    <row r="241" spans="1:9" ht="12.75">
      <c r="A241" s="187" t="s">
        <v>147</v>
      </c>
      <c r="B241" s="188">
        <v>52</v>
      </c>
      <c r="C241" s="187" t="s">
        <v>148</v>
      </c>
      <c r="D241" s="189">
        <v>0</v>
      </c>
      <c r="E241" s="189">
        <v>555</v>
      </c>
      <c r="F241" s="189">
        <v>555</v>
      </c>
      <c r="G241" s="189">
        <v>555</v>
      </c>
      <c r="H241" s="189">
        <v>0</v>
      </c>
      <c r="I241" s="189">
        <v>0</v>
      </c>
    </row>
    <row r="242" spans="1:9" ht="24">
      <c r="A242" s="187" t="s">
        <v>149</v>
      </c>
      <c r="B242" s="188">
        <v>52</v>
      </c>
      <c r="C242" s="187" t="s">
        <v>150</v>
      </c>
      <c r="D242" s="189">
        <v>0</v>
      </c>
      <c r="E242" s="189">
        <v>555</v>
      </c>
      <c r="F242" s="189">
        <v>555</v>
      </c>
      <c r="G242" s="189">
        <v>555</v>
      </c>
      <c r="H242" s="189">
        <v>0</v>
      </c>
      <c r="I242" s="189">
        <v>0</v>
      </c>
    </row>
    <row r="243" spans="1:9" ht="12.75">
      <c r="A243" s="187" t="s">
        <v>186</v>
      </c>
      <c r="B243" s="188">
        <v>52</v>
      </c>
      <c r="C243" s="187" t="s">
        <v>187</v>
      </c>
      <c r="D243" s="189">
        <v>0</v>
      </c>
      <c r="E243" s="189">
        <v>555</v>
      </c>
      <c r="F243" s="189">
        <v>555</v>
      </c>
      <c r="G243" s="189">
        <v>555</v>
      </c>
      <c r="H243" s="189"/>
      <c r="I243" s="189"/>
    </row>
    <row r="244" spans="1:9" s="19" customFormat="1" ht="12.75">
      <c r="A244" s="183" t="s">
        <v>190</v>
      </c>
      <c r="B244" s="183"/>
      <c r="C244" s="183" t="s">
        <v>191</v>
      </c>
      <c r="D244" s="184">
        <v>15000</v>
      </c>
      <c r="E244" s="184">
        <v>15000</v>
      </c>
      <c r="F244" s="184">
        <v>0</v>
      </c>
      <c r="G244" s="184">
        <v>15000</v>
      </c>
      <c r="H244" s="184">
        <v>0</v>
      </c>
      <c r="I244" s="184">
        <v>0</v>
      </c>
    </row>
    <row r="245" spans="1:9" ht="12.75">
      <c r="A245" s="185" t="s">
        <v>76</v>
      </c>
      <c r="B245" s="185">
        <v>41</v>
      </c>
      <c r="C245" s="185" t="s">
        <v>77</v>
      </c>
      <c r="D245" s="186">
        <v>15000</v>
      </c>
      <c r="E245" s="186">
        <v>15000</v>
      </c>
      <c r="F245" s="186">
        <v>0</v>
      </c>
      <c r="G245" s="186">
        <v>15000</v>
      </c>
      <c r="H245" s="186">
        <v>0</v>
      </c>
      <c r="I245" s="186">
        <v>0</v>
      </c>
    </row>
    <row r="246" spans="1:9" ht="12.75">
      <c r="A246" s="187" t="s">
        <v>147</v>
      </c>
      <c r="B246" s="188">
        <v>41</v>
      </c>
      <c r="C246" s="187" t="s">
        <v>148</v>
      </c>
      <c r="D246" s="189">
        <v>15000</v>
      </c>
      <c r="E246" s="189">
        <v>15000</v>
      </c>
      <c r="F246" s="189">
        <v>0</v>
      </c>
      <c r="G246" s="189">
        <v>15000</v>
      </c>
      <c r="H246" s="189">
        <v>0</v>
      </c>
      <c r="I246" s="189">
        <v>0</v>
      </c>
    </row>
    <row r="247" spans="1:9" ht="24">
      <c r="A247" s="187" t="s">
        <v>149</v>
      </c>
      <c r="B247" s="188">
        <v>41</v>
      </c>
      <c r="C247" s="187" t="s">
        <v>150</v>
      </c>
      <c r="D247" s="189">
        <v>15000</v>
      </c>
      <c r="E247" s="189">
        <v>15000</v>
      </c>
      <c r="F247" s="189">
        <v>0</v>
      </c>
      <c r="G247" s="189">
        <v>15000</v>
      </c>
      <c r="H247" s="189">
        <v>0</v>
      </c>
      <c r="I247" s="189">
        <v>0</v>
      </c>
    </row>
    <row r="248" spans="1:9" ht="12.75">
      <c r="A248" s="187" t="s">
        <v>151</v>
      </c>
      <c r="B248" s="188">
        <v>41</v>
      </c>
      <c r="C248" s="187" t="s">
        <v>152</v>
      </c>
      <c r="D248" s="189">
        <v>15000</v>
      </c>
      <c r="E248" s="189">
        <v>15000</v>
      </c>
      <c r="F248" s="189">
        <v>0</v>
      </c>
      <c r="G248" s="189">
        <v>15000</v>
      </c>
      <c r="H248" s="189"/>
      <c r="I248" s="189"/>
    </row>
    <row r="249" spans="1:9" s="19" customFormat="1" ht="12.75">
      <c r="A249" s="181" t="s">
        <v>192</v>
      </c>
      <c r="B249" s="181"/>
      <c r="C249" s="181" t="s">
        <v>193</v>
      </c>
      <c r="D249" s="182">
        <v>37500</v>
      </c>
      <c r="E249" s="182">
        <v>31233.61</v>
      </c>
      <c r="F249" s="182">
        <v>-6066.39</v>
      </c>
      <c r="G249" s="182">
        <v>31433.61</v>
      </c>
      <c r="H249" s="182">
        <v>0</v>
      </c>
      <c r="I249" s="182">
        <v>0</v>
      </c>
    </row>
    <row r="250" spans="1:9" s="19" customFormat="1" ht="12.75">
      <c r="A250" s="183" t="s">
        <v>194</v>
      </c>
      <c r="B250" s="183"/>
      <c r="C250" s="183" t="s">
        <v>195</v>
      </c>
      <c r="D250" s="184">
        <v>37500</v>
      </c>
      <c r="E250" s="184">
        <v>31233.61</v>
      </c>
      <c r="F250" s="184">
        <v>-6066.39</v>
      </c>
      <c r="G250" s="184">
        <v>31433.61</v>
      </c>
      <c r="H250" s="184">
        <v>0</v>
      </c>
      <c r="I250" s="184">
        <v>0</v>
      </c>
    </row>
    <row r="251" spans="1:9" ht="12.75">
      <c r="A251" s="185" t="s">
        <v>110</v>
      </c>
      <c r="B251" s="185">
        <v>11</v>
      </c>
      <c r="C251" s="185" t="s">
        <v>111</v>
      </c>
      <c r="D251" s="186">
        <v>6804.17</v>
      </c>
      <c r="E251" s="186">
        <v>737.78</v>
      </c>
      <c r="F251" s="186">
        <v>-6066.39</v>
      </c>
      <c r="G251" s="186">
        <v>737.78</v>
      </c>
      <c r="H251" s="186">
        <v>0</v>
      </c>
      <c r="I251" s="186">
        <v>0</v>
      </c>
    </row>
    <row r="252" spans="1:9" ht="12.75">
      <c r="A252" s="187" t="s">
        <v>10</v>
      </c>
      <c r="B252" s="188">
        <v>11</v>
      </c>
      <c r="C252" s="187" t="s">
        <v>11</v>
      </c>
      <c r="D252" s="189">
        <v>6804.17</v>
      </c>
      <c r="E252" s="189">
        <v>737.78</v>
      </c>
      <c r="F252" s="189">
        <v>-6066.39</v>
      </c>
      <c r="G252" s="189">
        <v>737.78</v>
      </c>
      <c r="H252" s="189">
        <v>0</v>
      </c>
      <c r="I252" s="189">
        <v>0</v>
      </c>
    </row>
    <row r="253" spans="1:9" ht="12.75">
      <c r="A253" s="187" t="s">
        <v>84</v>
      </c>
      <c r="B253" s="188">
        <v>11</v>
      </c>
      <c r="C253" s="187" t="s">
        <v>85</v>
      </c>
      <c r="D253" s="189">
        <v>6804.17</v>
      </c>
      <c r="E253" s="189">
        <v>737.78</v>
      </c>
      <c r="F253" s="189">
        <v>-6066.39</v>
      </c>
      <c r="G253" s="189">
        <v>737.78</v>
      </c>
      <c r="H253" s="189">
        <v>0</v>
      </c>
      <c r="I253" s="189">
        <v>0</v>
      </c>
    </row>
    <row r="254" spans="1:9" ht="12.75">
      <c r="A254" s="187" t="s">
        <v>86</v>
      </c>
      <c r="B254" s="188">
        <v>11</v>
      </c>
      <c r="C254" s="187" t="s">
        <v>87</v>
      </c>
      <c r="D254" s="189">
        <v>6002.76</v>
      </c>
      <c r="E254" s="189">
        <v>727.61</v>
      </c>
      <c r="F254" s="189">
        <v>-5275.150000000001</v>
      </c>
      <c r="G254" s="189">
        <v>727.61</v>
      </c>
      <c r="H254" s="189"/>
      <c r="I254" s="189"/>
    </row>
    <row r="255" spans="1:9" ht="12.75">
      <c r="A255" s="187" t="s">
        <v>94</v>
      </c>
      <c r="B255" s="188">
        <v>11</v>
      </c>
      <c r="C255" s="187" t="s">
        <v>95</v>
      </c>
      <c r="D255" s="189">
        <v>801.41</v>
      </c>
      <c r="E255" s="189">
        <v>10.17</v>
      </c>
      <c r="F255" s="189">
        <v>-791.24</v>
      </c>
      <c r="G255" s="189">
        <v>10.17</v>
      </c>
      <c r="H255" s="189"/>
      <c r="I255" s="189"/>
    </row>
    <row r="256" spans="1:9" ht="12.75">
      <c r="A256" s="185" t="s">
        <v>196</v>
      </c>
      <c r="B256" s="185">
        <v>52</v>
      </c>
      <c r="C256" s="185" t="s">
        <v>197</v>
      </c>
      <c r="D256" s="186">
        <v>30695.83</v>
      </c>
      <c r="E256" s="186">
        <v>30495.83</v>
      </c>
      <c r="F256" s="186">
        <v>0</v>
      </c>
      <c r="G256" s="186">
        <v>30695.83</v>
      </c>
      <c r="H256" s="186">
        <v>0</v>
      </c>
      <c r="I256" s="186">
        <v>0</v>
      </c>
    </row>
    <row r="257" spans="1:9" ht="12.75">
      <c r="A257" s="187" t="s">
        <v>10</v>
      </c>
      <c r="B257" s="188">
        <v>52</v>
      </c>
      <c r="C257" s="187" t="s">
        <v>11</v>
      </c>
      <c r="D257" s="189">
        <v>30695.83</v>
      </c>
      <c r="E257" s="189">
        <v>30495.83</v>
      </c>
      <c r="F257" s="189">
        <v>0</v>
      </c>
      <c r="G257" s="189">
        <v>30695.83</v>
      </c>
      <c r="H257" s="189">
        <v>0</v>
      </c>
      <c r="I257" s="189">
        <v>0</v>
      </c>
    </row>
    <row r="258" spans="1:9" ht="12.75">
      <c r="A258" s="187" t="s">
        <v>84</v>
      </c>
      <c r="B258" s="188">
        <v>52</v>
      </c>
      <c r="C258" s="187" t="s">
        <v>85</v>
      </c>
      <c r="D258" s="189">
        <v>28895.83</v>
      </c>
      <c r="E258" s="189">
        <v>28895.83</v>
      </c>
      <c r="F258" s="189">
        <v>277.5</v>
      </c>
      <c r="G258" s="189">
        <v>29173.33</v>
      </c>
      <c r="H258" s="189">
        <v>0</v>
      </c>
      <c r="I258" s="189">
        <v>0</v>
      </c>
    </row>
    <row r="259" spans="1:9" ht="12.75">
      <c r="A259" s="187" t="s">
        <v>86</v>
      </c>
      <c r="B259" s="188">
        <v>52</v>
      </c>
      <c r="C259" s="187" t="s">
        <v>87</v>
      </c>
      <c r="D259" s="189">
        <v>23382.11</v>
      </c>
      <c r="E259" s="189">
        <v>23382.11</v>
      </c>
      <c r="F259" s="189">
        <v>277.5</v>
      </c>
      <c r="G259" s="189">
        <v>23659.61</v>
      </c>
      <c r="H259" s="189"/>
      <c r="I259" s="189"/>
    </row>
    <row r="260" spans="1:9" ht="12.75">
      <c r="A260" s="187" t="s">
        <v>91</v>
      </c>
      <c r="B260" s="188">
        <v>52</v>
      </c>
      <c r="C260" s="187" t="s">
        <v>92</v>
      </c>
      <c r="D260" s="189">
        <v>1500</v>
      </c>
      <c r="E260" s="189">
        <v>1500</v>
      </c>
      <c r="F260" s="189">
        <v>0</v>
      </c>
      <c r="G260" s="189">
        <v>1500</v>
      </c>
      <c r="H260" s="189"/>
      <c r="I260" s="189"/>
    </row>
    <row r="261" spans="1:9" ht="12.75">
      <c r="A261" s="187" t="s">
        <v>94</v>
      </c>
      <c r="B261" s="188">
        <v>52</v>
      </c>
      <c r="C261" s="187" t="s">
        <v>95</v>
      </c>
      <c r="D261" s="189">
        <v>4013.72</v>
      </c>
      <c r="E261" s="189">
        <v>4013.72</v>
      </c>
      <c r="F261" s="189">
        <v>0</v>
      </c>
      <c r="G261" s="189">
        <v>4013.72</v>
      </c>
      <c r="H261" s="189"/>
      <c r="I261" s="189"/>
    </row>
    <row r="262" spans="1:9" ht="12.75">
      <c r="A262" s="187" t="s">
        <v>12</v>
      </c>
      <c r="B262" s="188">
        <v>52</v>
      </c>
      <c r="C262" s="187" t="s">
        <v>13</v>
      </c>
      <c r="D262" s="189">
        <v>1800</v>
      </c>
      <c r="E262" s="189">
        <v>1600</v>
      </c>
      <c r="F262" s="189">
        <v>-277.5</v>
      </c>
      <c r="G262" s="189">
        <v>1522.5</v>
      </c>
      <c r="H262" s="189">
        <v>0</v>
      </c>
      <c r="I262" s="189">
        <v>0</v>
      </c>
    </row>
    <row r="263" spans="1:9" ht="12.75">
      <c r="A263" s="187" t="s">
        <v>14</v>
      </c>
      <c r="B263" s="188">
        <v>52</v>
      </c>
      <c r="C263" s="187" t="s">
        <v>15</v>
      </c>
      <c r="D263" s="189">
        <v>1800</v>
      </c>
      <c r="E263" s="189">
        <v>1600</v>
      </c>
      <c r="F263" s="189">
        <v>-277.5</v>
      </c>
      <c r="G263" s="189">
        <v>1522.5</v>
      </c>
      <c r="H263" s="189"/>
      <c r="I263" s="189"/>
    </row>
    <row r="264" spans="1:9" s="19" customFormat="1" ht="12.75">
      <c r="A264" s="205">
        <v>9211</v>
      </c>
      <c r="B264" s="205"/>
      <c r="C264" s="181" t="s">
        <v>209</v>
      </c>
      <c r="D264" s="182">
        <v>0</v>
      </c>
      <c r="E264" s="182">
        <v>0</v>
      </c>
      <c r="F264" s="182">
        <v>17817</v>
      </c>
      <c r="G264" s="182">
        <v>17817</v>
      </c>
      <c r="H264" s="182">
        <v>0</v>
      </c>
      <c r="I264" s="182">
        <v>0</v>
      </c>
    </row>
    <row r="265" spans="1:9" s="19" customFormat="1" ht="12.75">
      <c r="A265" s="183" t="s">
        <v>210</v>
      </c>
      <c r="B265" s="183"/>
      <c r="C265" s="183" t="s">
        <v>211</v>
      </c>
      <c r="D265" s="184">
        <v>0</v>
      </c>
      <c r="E265" s="184">
        <v>0</v>
      </c>
      <c r="F265" s="184">
        <v>17817</v>
      </c>
      <c r="G265" s="184">
        <v>17817</v>
      </c>
      <c r="H265" s="184">
        <v>0</v>
      </c>
      <c r="I265" s="184">
        <v>0</v>
      </c>
    </row>
    <row r="266" spans="1:9" ht="12.75">
      <c r="A266" s="185" t="s">
        <v>110</v>
      </c>
      <c r="B266" s="185">
        <v>11</v>
      </c>
      <c r="C266" s="185" t="s">
        <v>111</v>
      </c>
      <c r="D266" s="186">
        <v>0</v>
      </c>
      <c r="E266" s="186">
        <v>0</v>
      </c>
      <c r="F266" s="186">
        <v>13640</v>
      </c>
      <c r="G266" s="186">
        <v>13640</v>
      </c>
      <c r="H266" s="186">
        <v>0</v>
      </c>
      <c r="I266" s="186">
        <v>0</v>
      </c>
    </row>
    <row r="267" spans="1:9" ht="12.75">
      <c r="A267" s="187" t="s">
        <v>10</v>
      </c>
      <c r="B267" s="188">
        <v>11</v>
      </c>
      <c r="C267" s="187" t="s">
        <v>11</v>
      </c>
      <c r="D267" s="189">
        <v>0</v>
      </c>
      <c r="E267" s="189">
        <v>0</v>
      </c>
      <c r="F267" s="189">
        <v>13640</v>
      </c>
      <c r="G267" s="189">
        <v>13640</v>
      </c>
      <c r="H267" s="189">
        <v>0</v>
      </c>
      <c r="I267" s="189">
        <v>0</v>
      </c>
    </row>
    <row r="268" spans="1:9" ht="12.75">
      <c r="A268" s="187" t="s">
        <v>84</v>
      </c>
      <c r="B268" s="188">
        <v>11</v>
      </c>
      <c r="C268" s="187" t="s">
        <v>85</v>
      </c>
      <c r="D268" s="189">
        <v>0</v>
      </c>
      <c r="E268" s="189">
        <v>0</v>
      </c>
      <c r="F268" s="189">
        <v>12640</v>
      </c>
      <c r="G268" s="189">
        <v>12640</v>
      </c>
      <c r="H268" s="189">
        <v>0</v>
      </c>
      <c r="I268" s="189">
        <v>0</v>
      </c>
    </row>
    <row r="269" spans="1:9" ht="12.75">
      <c r="A269" s="187" t="s">
        <v>86</v>
      </c>
      <c r="B269" s="188">
        <v>11</v>
      </c>
      <c r="C269" s="187" t="s">
        <v>87</v>
      </c>
      <c r="D269" s="189">
        <v>0</v>
      </c>
      <c r="E269" s="189">
        <v>0</v>
      </c>
      <c r="F269" s="189">
        <v>7400</v>
      </c>
      <c r="G269" s="189">
        <v>7400</v>
      </c>
      <c r="H269" s="189"/>
      <c r="I269" s="189"/>
    </row>
    <row r="270" spans="1:9" ht="12.75">
      <c r="A270" s="193">
        <v>312</v>
      </c>
      <c r="B270" s="188">
        <v>11</v>
      </c>
      <c r="C270" s="187" t="s">
        <v>92</v>
      </c>
      <c r="D270" s="189">
        <v>0</v>
      </c>
      <c r="E270" s="189">
        <v>0</v>
      </c>
      <c r="F270" s="189">
        <v>4000</v>
      </c>
      <c r="G270" s="189">
        <v>4000</v>
      </c>
      <c r="H270" s="189"/>
      <c r="I270" s="189"/>
    </row>
    <row r="271" spans="1:9" ht="12.75">
      <c r="A271" s="187" t="s">
        <v>94</v>
      </c>
      <c r="B271" s="188">
        <v>11</v>
      </c>
      <c r="C271" s="187" t="s">
        <v>95</v>
      </c>
      <c r="D271" s="189">
        <v>0</v>
      </c>
      <c r="E271" s="189">
        <v>0</v>
      </c>
      <c r="F271" s="189">
        <v>1240</v>
      </c>
      <c r="G271" s="189">
        <v>1240</v>
      </c>
      <c r="H271" s="189"/>
      <c r="I271" s="189"/>
    </row>
    <row r="272" spans="1:9" ht="12.75">
      <c r="A272" s="187" t="s">
        <v>12</v>
      </c>
      <c r="B272" s="188">
        <v>11</v>
      </c>
      <c r="C272" s="187" t="s">
        <v>13</v>
      </c>
      <c r="D272" s="189">
        <v>0</v>
      </c>
      <c r="E272" s="189">
        <v>0</v>
      </c>
      <c r="F272" s="189">
        <v>1000</v>
      </c>
      <c r="G272" s="189">
        <v>1000</v>
      </c>
      <c r="H272" s="189">
        <v>0</v>
      </c>
      <c r="I272" s="189">
        <v>0</v>
      </c>
    </row>
    <row r="273" spans="1:9" ht="12.75">
      <c r="A273" s="187" t="s">
        <v>14</v>
      </c>
      <c r="B273" s="188">
        <v>11</v>
      </c>
      <c r="C273" s="187" t="s">
        <v>15</v>
      </c>
      <c r="D273" s="189">
        <v>0</v>
      </c>
      <c r="E273" s="189">
        <v>0</v>
      </c>
      <c r="F273" s="189">
        <v>1000</v>
      </c>
      <c r="G273" s="189">
        <v>1000</v>
      </c>
      <c r="H273" s="189"/>
      <c r="I273" s="189"/>
    </row>
    <row r="274" spans="1:9" ht="12.75">
      <c r="A274" s="185" t="s">
        <v>196</v>
      </c>
      <c r="B274" s="185">
        <v>52</v>
      </c>
      <c r="C274" s="185" t="s">
        <v>197</v>
      </c>
      <c r="D274" s="186">
        <v>0</v>
      </c>
      <c r="E274" s="186">
        <v>0</v>
      </c>
      <c r="F274" s="186">
        <v>4177</v>
      </c>
      <c r="G274" s="186">
        <v>4177</v>
      </c>
      <c r="H274" s="186">
        <v>0</v>
      </c>
      <c r="I274" s="186">
        <v>0</v>
      </c>
    </row>
    <row r="275" spans="1:9" ht="12.75">
      <c r="A275" s="187" t="s">
        <v>10</v>
      </c>
      <c r="B275" s="188">
        <v>52</v>
      </c>
      <c r="C275" s="187" t="s">
        <v>11</v>
      </c>
      <c r="D275" s="189">
        <v>0</v>
      </c>
      <c r="E275" s="189">
        <v>0</v>
      </c>
      <c r="F275" s="189">
        <v>4177</v>
      </c>
      <c r="G275" s="189">
        <v>4177</v>
      </c>
      <c r="H275" s="189">
        <v>0</v>
      </c>
      <c r="I275" s="189">
        <v>0</v>
      </c>
    </row>
    <row r="276" spans="1:9" ht="12.75">
      <c r="A276" s="187" t="s">
        <v>84</v>
      </c>
      <c r="B276" s="188">
        <v>52</v>
      </c>
      <c r="C276" s="187" t="s">
        <v>85</v>
      </c>
      <c r="D276" s="189">
        <v>0</v>
      </c>
      <c r="E276" s="189">
        <v>0</v>
      </c>
      <c r="F276" s="189">
        <v>4177</v>
      </c>
      <c r="G276" s="189">
        <v>4177</v>
      </c>
      <c r="H276" s="189">
        <v>0</v>
      </c>
      <c r="I276" s="189">
        <v>0</v>
      </c>
    </row>
    <row r="277" spans="1:9" ht="12.75">
      <c r="A277" s="187" t="s">
        <v>86</v>
      </c>
      <c r="B277" s="188">
        <v>52</v>
      </c>
      <c r="C277" s="187" t="s">
        <v>87</v>
      </c>
      <c r="D277" s="189">
        <v>0</v>
      </c>
      <c r="E277" s="189">
        <v>0</v>
      </c>
      <c r="F277" s="189">
        <v>3585</v>
      </c>
      <c r="G277" s="189">
        <v>3585</v>
      </c>
      <c r="H277" s="189"/>
      <c r="I277" s="189"/>
    </row>
    <row r="278" spans="1:9" ht="12.75">
      <c r="A278" s="187" t="s">
        <v>94</v>
      </c>
      <c r="B278" s="188">
        <v>52</v>
      </c>
      <c r="C278" s="187" t="s">
        <v>95</v>
      </c>
      <c r="D278" s="189">
        <v>0</v>
      </c>
      <c r="E278" s="189">
        <v>0</v>
      </c>
      <c r="F278" s="189">
        <v>592</v>
      </c>
      <c r="G278" s="189">
        <v>592</v>
      </c>
      <c r="H278" s="189"/>
      <c r="I278" s="189"/>
    </row>
    <row r="280" spans="1:8" ht="12.75">
      <c r="A280" s="53" t="s">
        <v>381</v>
      </c>
      <c r="G280" t="s">
        <v>380</v>
      </c>
      <c r="H280"/>
    </row>
    <row r="281" spans="1:8" ht="12.75">
      <c r="A281" s="53" t="s">
        <v>382</v>
      </c>
      <c r="G281" t="s">
        <v>379</v>
      </c>
      <c r="H281"/>
    </row>
    <row r="282" ht="12.75">
      <c r="A282" s="53" t="s">
        <v>383</v>
      </c>
    </row>
  </sheetData>
  <sheetProtection/>
  <mergeCells count="3">
    <mergeCell ref="A9:I9"/>
    <mergeCell ref="A5:I5"/>
    <mergeCell ref="A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2023-01-09T07:39:58Z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